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0" firstSheet="2" activeTab="2"/>
  </bookViews>
  <sheets>
    <sheet name="CAPA" sheetId="1" r:id="rId1"/>
    <sheet name="1_Índice" sheetId="2" r:id="rId2"/>
    <sheet name="2_MR Contexto" sheetId="3" r:id="rId3"/>
    <sheet name="3_MR Problemas e Soluções" sheetId="4" r:id="rId4"/>
    <sheet name="4_MR Avanços Alcançados" sheetId="5" r:id="rId5"/>
    <sheet name="5_ME Objetivo Geral" sheetId="6" r:id="rId6"/>
    <sheet name="6_ME Comp Subcomp e Produtos" sheetId="7" r:id="rId7"/>
    <sheet name="7_Subcomp 1_1" sheetId="8" r:id="rId8"/>
    <sheet name="8_Subcomp 1_2" sheetId="9" r:id="rId9"/>
    <sheet name="9_Subcomp 1_3" sheetId="10" r:id="rId10"/>
    <sheet name="10_Subcomp 2_1" sheetId="11" r:id="rId11"/>
    <sheet name="11_Subcomp 2_2" sheetId="12" r:id="rId12"/>
    <sheet name="12_Subcomp 2_3" sheetId="13" r:id="rId13"/>
    <sheet name="13_Subcomp 2_4" sheetId="14" r:id="rId14"/>
    <sheet name="14_Subcomp 2_5" sheetId="15" r:id="rId15"/>
    <sheet name="15_Subcomp 2_6" sheetId="16" r:id="rId16"/>
    <sheet name="16_Admin Projeto" sheetId="17" r:id="rId17"/>
    <sheet name="17_Monit Avaliação" sheetId="18" r:id="rId18"/>
    <sheet name="18_Consolidação Cat Invest BID" sheetId="19" r:id="rId19"/>
    <sheet name="19_Cronograma Físico Financeiro" sheetId="20" r:id="rId20"/>
    <sheet name="20_Distribuição por Fonte" sheetId="21" r:id="rId21"/>
    <sheet name="21_Programação Desembolso" sheetId="22" r:id="rId22"/>
    <sheet name="22_Orçamento Global" sheetId="23" r:id="rId23"/>
    <sheet name="23_Metas SIASG" sheetId="24" r:id="rId24"/>
    <sheet name="24_UEL" sheetId="25" r:id="rId25"/>
    <sheet name="25_POA 2011" sheetId="26" r:id="rId26"/>
    <sheet name="38_Lista Aquisições" sheetId="27" state="hidden" r:id="rId27"/>
    <sheet name="26_POA 2012" sheetId="28" r:id="rId28"/>
    <sheet name="Custeio_Invest." sheetId="29" r:id="rId29"/>
  </sheets>
  <definedNames>
    <definedName name="_xlnm.Print_Area_11">'10_Subcomp 2_1'!$A$2:$W$31</definedName>
    <definedName name="_xlnm.Print_Area_12">'11_Subcomp 2_2'!$A$2:$W$31</definedName>
    <definedName name="_xlnm.Print_Area_13">'12_Subcomp 2_3'!$A$2:$W$31</definedName>
    <definedName name="_xlnm.Print_Area_14">'13_Subcomp 2_4'!$A$2:$W$31</definedName>
    <definedName name="_xlnm.Print_Area_15">'14_Subcomp 2_5'!$A$1:$W$31</definedName>
    <definedName name="_xlnm.Print_Area_16">'15_Subcomp 2_6'!$A$2:$W$31</definedName>
    <definedName name="_xlnm.Print_Area_17">'16_Admin Projeto'!$A$1:$W$31</definedName>
    <definedName name="_xlnm.Print_Area_21">'20_Distribuição por Fonte'!$A$1:$Z$70</definedName>
    <definedName name="_xlnm.Print_Area_23">'22_Orçamento Global'!$A$1:$G$47</definedName>
    <definedName name="_xlnm.Print_Area_24">'23_Metas SIASG'!$A$1:$N$23</definedName>
    <definedName name="_xlnm.Print_Area_4">'3_MR Problemas e Soluções'!$A$1:$C$52</definedName>
    <definedName name="_xlnm.Print_Area_8">'7_Subcomp 1_1'!$A$2:$W$21</definedName>
    <definedName name="_xlnm.Print_Area_9">'8_Subcomp 1_2'!$A$2:$W$16</definedName>
    <definedName name="_xlnm.Print_Titles_10">('9_Subcomp 1_3'!$A$1:$B$65526,'9_Subcomp 1_3'!$2:$5)</definedName>
    <definedName name="_xlnm.Print_Titles_11">('10_Subcomp 2_1'!$A:$B,'10_Subcomp 2_1'!$2:$5)</definedName>
    <definedName name="_xlnm.Print_Titles_12">('11_Subcomp 2_2'!$A:$B,'11_Subcomp 2_2'!$2:$5)</definedName>
    <definedName name="_xlnm.Print_Titles_13">('12_Subcomp 2_3'!$A:$B,'12_Subcomp 2_3'!$2:$5)</definedName>
    <definedName name="_xlnm.Print_Titles_14">('13_Subcomp 2_4'!$A:$B,'13_Subcomp 2_4'!$2:$5)</definedName>
    <definedName name="_xlnm.Print_Titles_15">('14_Subcomp 2_5'!$A:$B,'14_Subcomp 2_5'!$2:$5)</definedName>
    <definedName name="_xlnm.Print_Titles_16">('15_Subcomp 2_6'!$A:$B,'15_Subcomp 2_6'!$2:$5)</definedName>
    <definedName name="_xlnm.Print_Titles_17">('16_Admin Projeto'!$A:$B,'16_Admin Projeto'!$1:$4)</definedName>
    <definedName name="_xlnm.Print_Titles_20">('19_Cronograma Físico Financeiro'!$A$1:$A$65529,'19_Cronograma Físico Financeiro'!$A$2:$GW$5)</definedName>
    <definedName name="_xlnm.Print_Titles_21">('20_Distribuição por Fonte'!$A$1:$A$65529,'20_Distribuição por Fonte'!$2:$4)</definedName>
    <definedName name="_xlnm.Print_Titles_7">'6_ME Comp Subcomp e Produtos'!$A$2:$GJ$5</definedName>
    <definedName name="_xlnm.Print_Titles_8">('7_Subcomp 1_1'!$A$1:$B$65526,'7_Subcomp 1_1'!$2:$5)</definedName>
    <definedName name="_xlnm.Print_Titles_9">('8_Subcomp 1_2'!$A$1:$B$65521,'8_Subcomp 1_2'!$2:$5)</definedName>
    <definedName name="_xlnm.Print_Area" localSheetId="10">'10_Subcomp 2_1'!$A$1:$W$31</definedName>
    <definedName name="_xlnm.Print_Area" localSheetId="11">'11_Subcomp 2_2'!$A$1:$W$31</definedName>
    <definedName name="_xlnm.Print_Area" localSheetId="12">'12_Subcomp 2_3'!$A$1:$W$31</definedName>
    <definedName name="_xlnm.Print_Area" localSheetId="13">'13_Subcomp 2_4'!$A$1:$W$31</definedName>
    <definedName name="_xlnm.Print_Area" localSheetId="14">'14_Subcomp 2_5'!$A$1:$W$31</definedName>
    <definedName name="_xlnm.Print_Area" localSheetId="15">'15_Subcomp 2_6'!$A$1:$W$31</definedName>
    <definedName name="_xlnm.Print_Area" localSheetId="16">'16_Admin Projeto'!$A$1:$W$31</definedName>
    <definedName name="_xlnm.Print_Area" localSheetId="2">'2_MR Contexto'!$A$1:$A$12</definedName>
    <definedName name="_xlnm.Print_Area" localSheetId="20">'20_Distribuição por Fonte'!$A$1:$Z$72</definedName>
    <definedName name="_xlnm.Print_Area" localSheetId="22">'22_Orçamento Global'!$A$1:$F$47</definedName>
    <definedName name="_xlnm.Print_Area" localSheetId="23">'23_Metas SIASG'!$A$1:$N$23</definedName>
    <definedName name="_xlnm.Print_Area" localSheetId="3">'3_MR Problemas e Soluções'!$A$1:$C$63</definedName>
    <definedName name="_xlnm.Print_Area" localSheetId="6">'6_ME Comp Subcomp e Produtos'!$A$1:$G$69</definedName>
    <definedName name="_xlnm.Print_Area" localSheetId="7">'7_Subcomp 1_1'!$A$1:$W$21</definedName>
    <definedName name="_xlnm.Print_Area" localSheetId="8">'8_Subcomp 1_2'!$A$1:$W$16</definedName>
    <definedName name="_xlnm.Print_Area" localSheetId="0">'CAPA'!$A$1:$J$29</definedName>
    <definedName name="Cronogr_2">NA()</definedName>
    <definedName name="Excel_BuiltIn__FilterDatabase">'26_POA 2012'!$A$3:$B$8</definedName>
    <definedName name="Excel_BuiltIn__FilterDatabase_1">'38_Lista Aquisições'!$B$4:$X$149</definedName>
    <definedName name="Excel_BuiltIn__FilterDatabase_2">'26_POA 2012'!$A$3:$B$8</definedName>
    <definedName name="Excel_BuiltIn_Print_Area">'10_Subcomp 2_1'!$A$2:$W$31</definedName>
    <definedName name="Excel_BuiltIn_Print_Area1">'11_Subcomp 2_2'!$A$2:$W$31</definedName>
    <definedName name="Excel_BuiltIn_Print_Area11">'6_ME Comp Subcomp e Produtos'!$O$38</definedName>
    <definedName name="Excel_BuiltIn_Print_Area2">'12_Subcomp 2_3'!$A$2:$W$31</definedName>
    <definedName name="Excel_BuiltIn_Print_Area3">'13_Subcomp 2_4'!$A$2:$W$31</definedName>
    <definedName name="Excel_BuiltIn_Print_Area5">'15_Subcomp 2_6'!$A$2:$W$31</definedName>
    <definedName name="Excel_BuiltIn_Print_Area_10">'3_MR Problemas e Soluções'!$A$1:$C$64</definedName>
    <definedName name="Excel_BuiltIn_Print_Area_10_1">'3_MR Problemas e Soluções'!$A$1:$C$52</definedName>
    <definedName name="Excel_BuiltIn_Print_Area_11">'7_Subcomp 1_1'!$A$2:$W$21</definedName>
    <definedName name="Excel_BuiltIn_Print_Area_12">'8_Subcomp 1_2'!$A$2:$W$16</definedName>
    <definedName name="Excel_BuiltIn_Print_Area_7">'20_Distribuição por Fonte'!$A$1:$Z$70</definedName>
    <definedName name="Excel_BuiltIn_Print_Area_8">'22_Orçamento Global'!$A$1:$G$47</definedName>
    <definedName name="Excel_BuiltIn_Print_Titles_10">('7_Subcomp 1_1'!$A$1:$B$65526,'7_Subcomp 1_1'!$2:$5)</definedName>
    <definedName name="Excel_BuiltIn_Print_Titles_11">('8_Subcomp 1_2'!$A$1:$B$65521,'8_Subcomp 1_2'!$2:$5)</definedName>
    <definedName name="Excel_BuiltIn_Print_Titles_12">('9_Subcomp 1_3'!$A$1:$B$65526,'9_Subcomp 1_3'!$2:$5)</definedName>
    <definedName name="Excel_BuiltIn_Print_Titles_7">('19_Cronograma Físico Financeiro'!$A$1:$A$65529,'19_Cronograma Físico Financeiro'!$A$2:$IS$5)</definedName>
    <definedName name="Excel_BuiltIn_Print_Titles_71">('19_Cronograma Físico Financeiro'!$A$1:$A$65529,'19_Cronograma Físico Financeiro'!$A$2:$GW$5)</definedName>
    <definedName name="Excel_BuiltIn_Print_Titles_8">('20_Distribuição por Fonte'!$A$1:$A$65529,'20_Distribuição por Fonte'!$2:$4)</definedName>
    <definedName name="Excel_BuiltIn_Print_Titles_9">'6_ME Comp Subcomp e Produtos'!$A$2:$GK$5</definedName>
    <definedName name="_xlnm.Print_Titles" localSheetId="10">('10_Subcomp 2_1'!$A:$B,'10_Subcomp 2_1'!$2:$5)</definedName>
    <definedName name="_xlnm.Print_Titles" localSheetId="11">('11_Subcomp 2_2'!$A:$B,'11_Subcomp 2_2'!$2:$5)</definedName>
    <definedName name="_xlnm.Print_Titles" localSheetId="12">('12_Subcomp 2_3'!$A:$B,'12_Subcomp 2_3'!$2:$5)</definedName>
    <definedName name="_xlnm.Print_Titles" localSheetId="13">('13_Subcomp 2_4'!$A:$B,'13_Subcomp 2_4'!$2:$5)</definedName>
    <definedName name="_xlnm.Print_Titles" localSheetId="14">('14_Subcomp 2_5'!$A:$B,'14_Subcomp 2_5'!$2:$5)</definedName>
    <definedName name="_xlnm.Print_Titles" localSheetId="15">('15_Subcomp 2_6'!$A:$B,'15_Subcomp 2_6'!$2:$5)</definedName>
    <definedName name="_xlnm.Print_Titles" localSheetId="16">('16_Admin Projeto'!$A:$B,'16_Admin Projeto'!$1:$4)</definedName>
    <definedName name="_xlnm.Print_Titles" localSheetId="19">('19_Cronograma Físico Financeiro'!$A:$A,'19_Cronograma Físico Financeiro'!$2:$5)</definedName>
    <definedName name="_xlnm.Print_Titles" localSheetId="20">('20_Distribuição por Fonte'!$A:$A,'20_Distribuição por Fonte'!$2:$4)</definedName>
    <definedName name="_xlnm.Print_Titles" localSheetId="6">'6_ME Comp Subcomp e Produtos'!$2:$5</definedName>
    <definedName name="_xlnm.Print_Titles" localSheetId="7">('7_Subcomp 1_1'!$A:$B,'7_Subcomp 1_1'!$2:$5)</definedName>
    <definedName name="_xlnm.Print_Titles" localSheetId="8">('8_Subcomp 1_2'!$A:$B,'8_Subcomp 1_2'!$2:$5)</definedName>
    <definedName name="_xlnm.Print_Titles" localSheetId="9">('9_Subcomp 1_3'!$A:$B,'9_Subcomp 1_3'!$2:$5)</definedName>
    <definedName name="Trimestres">"#REF!"</definedName>
  </definedNames>
  <calcPr fullCalcOnLoad="1"/>
</workbook>
</file>

<file path=xl/comments10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rFont val="Arial"/>
            <family val="2"/>
          </rPr>
          <t xml:space="preserve"> 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  <comment ref="H6" authorId="0">
      <text>
        <r>
          <rPr>
            <sz val="10"/>
            <rFont val="Arial"/>
            <family val="2"/>
          </rPr>
          <t>GD/PROMOEX: deve ser apropriado 50% do vr. IRB/ATRICON destinado para este subcomponente</t>
        </r>
      </text>
    </comment>
    <comment ref="H11" authorId="0">
      <text>
        <r>
          <rPr>
            <sz val="10"/>
            <rFont val="Arial"/>
            <family val="2"/>
          </rPr>
          <t>GD/PROMOEX: deve ser apropriado 50% do vr. IRB/ATRICON destinado para este subcomponente</t>
        </r>
      </text>
    </comment>
    <comment ref="H12" authorId="0">
      <text>
        <r>
          <rPr>
            <sz val="10"/>
            <rFont val="Arial"/>
            <family val="2"/>
          </rPr>
          <t>GD/PROMOEX: deve ser apropriado 30% do vr. IRB/ATRICON destinado para este subcomponente</t>
        </r>
      </text>
    </comment>
    <comment ref="H16" authorId="0">
      <text>
        <r>
          <rPr>
            <sz val="10"/>
            <rFont val="Arial"/>
            <family val="2"/>
          </rPr>
          <t>GD/PROMOEX: deve ser apropriado 50% do vr. IRB/ATRICON destinado para este subcomponente</t>
        </r>
      </text>
    </comment>
    <comment ref="H17" authorId="0">
      <text>
        <r>
          <rPr>
            <sz val="10"/>
            <rFont val="Arial"/>
            <family val="2"/>
          </rPr>
          <t>GD/PROMOEX: deve ser apropriado 60% do vr. IRB/ATRICON destinado para este subcomponente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rFont val="Arial"/>
            <family val="2"/>
          </rPr>
          <t xml:space="preserve">. 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rFont val="Arial"/>
            <family val="2"/>
          </rPr>
          <t xml:space="preserve">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color indexed="8"/>
            <rFont val="Arial"/>
            <family val="2"/>
          </rPr>
          <t xml:space="preserve">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color indexed="8"/>
            <rFont val="Arial"/>
            <family val="2"/>
          </rPr>
          <t xml:space="preserve">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color indexed="8"/>
            <rFont val="Arial"/>
            <family val="2"/>
          </rPr>
          <t xml:space="preserve">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color indexed="8"/>
            <rFont val="Arial"/>
            <family val="2"/>
          </rPr>
          <t xml:space="preserve">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color indexed="8"/>
            <rFont val="Arial"/>
            <family val="2"/>
          </rPr>
          <t>Neste campo devem ser indicadas as metas de execução do PRODUTO e seus respectivos INDICADORES.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color indexed="8"/>
            <rFont val="Arial"/>
            <family val="2"/>
          </rPr>
          <t xml:space="preserve">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3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3" authorId="0">
      <text>
        <r>
          <rPr>
            <sz val="10"/>
            <rFont val="Arial"/>
            <family val="2"/>
          </rPr>
          <t xml:space="preserve">formadas por um objetivo, um prazo e uma quantidade. Neste campo devem ser indicadas as metas de execução do PRODUTO e sua LINHA DE BASE: situação atual da meta.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B3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D3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3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M3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Q3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U3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4" authorId="0">
      <text>
        <r>
          <rPr>
            <sz val="10"/>
            <rFont val="Arial"/>
            <family val="2"/>
          </rPr>
          <t>Indicar a área de capacitação</t>
        </r>
      </text>
    </comment>
    <comment ref="H4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M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Q4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U4" authorId="0">
      <text>
        <r>
          <rPr>
            <sz val="10"/>
            <rFont val="Arial"/>
            <family val="2"/>
          </rPr>
          <t>Indicar o tipo de reforma ou adequação física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3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3" authorId="0">
      <text>
        <r>
          <rPr>
            <sz val="10"/>
            <rFont val="Arial"/>
            <family val="2"/>
          </rPr>
          <t xml:space="preserve">formadas por um objetivo, um prazo e uma quantidade. Neste campo devem ser indicadas as metas de execução do PRODUTO e sua LINHA DE BASE: situação atual da meta.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Síntese dos acontecimentos importantes que antecedem a implantação do projeto.</t>
        </r>
      </text>
    </comment>
    <comment ref="A7" authorId="0">
      <text>
        <r>
          <rPr>
            <sz val="10"/>
            <rFont val="Arial"/>
            <family val="2"/>
          </rPr>
          <t>Declaração da Missão do Tribunal de Contas.</t>
        </r>
      </text>
    </comment>
    <comment ref="A9" authorId="0">
      <text>
        <r>
          <rPr>
            <sz val="10"/>
            <rFont val="Arial"/>
            <family val="2"/>
          </rPr>
          <t>Visão de Futuro do Tribunal de Contas.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Seleção de problemas estratégicos de cada uma das áreas abaixo, obtidos do Diagnóstico Estadual ou de outras fontes.</t>
        </r>
      </text>
    </comment>
    <comment ref="B3" authorId="0">
      <text>
        <r>
          <rPr>
            <sz val="10"/>
            <rFont val="Arial"/>
            <family val="2"/>
          </rPr>
          <t>Produtos estratégicos a serem financiados pelo projeto, relatados com o verbo no particípio. Ex: Rede de computadores instalada.
Caso haja mais de um produto para um determinado problema, repita o problema na coluna da esquerda.</t>
        </r>
      </text>
    </comment>
    <comment ref="C3" authorId="0">
      <text>
        <r>
          <rPr>
            <sz val="10"/>
            <rFont val="Arial"/>
            <family val="2"/>
          </rPr>
          <t>Este campo deverá ser preenchido com Sim quando o Produto for passível de desenvolvimento compartilhado no âmbito do PROMOEX.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2"/>
          </rPr>
          <t xml:space="preserve">Descrever os recentes avanços alcançados pelo Tribunal. 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Meta Estratégica do projeto, vinculada ao Objetivo Geral. A meta deve conter um objeto, uma quantidade e um prazo.</t>
        </r>
      </text>
    </comment>
    <comment ref="B4" authorId="0">
      <text>
        <r>
          <rPr>
            <sz val="10"/>
            <rFont val="Arial"/>
            <family val="2"/>
          </rPr>
          <t>Informações mensuráveis que permitem verificar o alcance da meta. São variáveis que podem assumir diferentes valores.</t>
        </r>
      </text>
    </comment>
    <comment ref="C4" authorId="0">
      <text>
        <r>
          <rPr>
            <sz val="10"/>
            <rFont val="Arial"/>
            <family val="2"/>
          </rPr>
          <t>Fontes ou meios de obtenção dos dados que confirmam o Indicador.</t>
        </r>
      </text>
    </comment>
    <comment ref="D4" authorId="0">
      <text>
        <r>
          <rPr>
            <sz val="10"/>
            <rFont val="Arial"/>
            <family val="2"/>
          </rPr>
          <t>Condicionalidades externas que devem ser cumpridas para o alcance dos resultados.</t>
        </r>
      </text>
    </comment>
    <comment ref="A9" authorId="0">
      <text>
        <r>
          <rPr>
            <sz val="10"/>
            <rFont val="Arial"/>
            <family val="2"/>
          </rPr>
          <t>Meta Estratégica do projeto vinculada ao Componente. A meta deve conter um objeto, uma quantidade e um prazo.</t>
        </r>
      </text>
    </comment>
    <comment ref="B9" authorId="0">
      <text>
        <r>
          <rPr>
            <sz val="10"/>
            <rFont val="Arial"/>
            <family val="2"/>
          </rPr>
          <t>Informações mensuráveis que permitem verificar o alcance da meta. São variáveis que podem assumir diferentes valores.</t>
        </r>
      </text>
    </comment>
    <comment ref="C9" authorId="0">
      <text>
        <r>
          <rPr>
            <sz val="10"/>
            <rFont val="Arial"/>
            <family val="2"/>
          </rPr>
          <t>Fontes ou meios de obtenção dos dados que confirmam o Indicador.</t>
        </r>
      </text>
    </comment>
    <comment ref="D9" authorId="0">
      <text>
        <r>
          <rPr>
            <sz val="10"/>
            <rFont val="Arial"/>
            <family val="2"/>
          </rPr>
          <t>Condicionalidades externas que devem ser cumpridas para o alcance dos resultados.</t>
        </r>
      </text>
    </comment>
    <comment ref="A13" authorId="0">
      <text>
        <r>
          <rPr>
            <sz val="10"/>
            <rFont val="Arial"/>
            <family val="2"/>
          </rPr>
          <t>Meta Estratégica do projeto vinculada ao Subcomponente. A meta deve conter um objeto, uma quantidade e um prazo.</t>
        </r>
      </text>
    </comment>
    <comment ref="B13" authorId="0">
      <text>
        <r>
          <rPr>
            <sz val="10"/>
            <rFont val="Arial"/>
            <family val="2"/>
          </rPr>
          <t>Informações mensuráveis que permitem verificar o alcance da meta. São variáveis que podem assumir diferentes valores.</t>
        </r>
      </text>
    </comment>
    <comment ref="C13" authorId="0">
      <text>
        <r>
          <rPr>
            <sz val="10"/>
            <rFont val="Arial"/>
            <family val="2"/>
          </rPr>
          <t>Fontes ou meios de obtenção dos dados que confirmam o Indicador.</t>
        </r>
      </text>
    </comment>
    <comment ref="D13" authorId="0">
      <text>
        <r>
          <rPr>
            <sz val="10"/>
            <rFont val="Arial"/>
            <family val="2"/>
          </rPr>
          <t>Condicionalidades externas que devem ser cumpridas para o alcance dos resultados.</t>
        </r>
      </text>
    </comment>
    <comment ref="A25" authorId="0">
      <text>
        <r>
          <rPr>
            <sz val="10"/>
            <rFont val="Arial"/>
            <family val="2"/>
          </rPr>
          <t>Meta Estratégica do projeto vinculada ao Componente. A meta deve conter um objeto, uma quantidade e um prazo.</t>
        </r>
      </text>
    </comment>
    <comment ref="B25" authorId="0">
      <text>
        <r>
          <rPr>
            <sz val="10"/>
            <rFont val="Arial"/>
            <family val="2"/>
          </rPr>
          <t>Informações mensuráveis que permitem verificar o alcance da meta. São variáveis que podem assumir diferentes valores.</t>
        </r>
      </text>
    </comment>
    <comment ref="C25" authorId="0">
      <text>
        <r>
          <rPr>
            <sz val="10"/>
            <rFont val="Arial"/>
            <family val="2"/>
          </rPr>
          <t>Fontes ou meios de obtenção dos dados que confirmam o Indicador.</t>
        </r>
      </text>
    </comment>
    <comment ref="D25" authorId="0">
      <text>
        <r>
          <rPr>
            <sz val="10"/>
            <rFont val="Arial"/>
            <family val="2"/>
          </rPr>
          <t>Condicionalidades externas que devem ser cumpridas para o alcance dos resultados.</t>
        </r>
      </text>
    </comment>
    <comment ref="A29" authorId="0">
      <text>
        <r>
          <rPr>
            <sz val="10"/>
            <rFont val="Arial"/>
            <family val="2"/>
          </rPr>
          <t>Meta Estratégica do projeto vinculada ao Subcomponente. A meta deve conter um objeto, uma quantidade e um prazo.</t>
        </r>
      </text>
    </comment>
    <comment ref="B29" authorId="0">
      <text>
        <r>
          <rPr>
            <sz val="10"/>
            <rFont val="Arial"/>
            <family val="2"/>
          </rPr>
          <t>Informações mensuráveis que permitem verificar o alcance da meta. São variáveis que podem assumir diferentes valores.</t>
        </r>
      </text>
    </comment>
    <comment ref="C29" authorId="0">
      <text>
        <r>
          <rPr>
            <sz val="10"/>
            <rFont val="Arial"/>
            <family val="2"/>
          </rPr>
          <t>Fontes ou meios de obtenção dos dados que confirmam o Indicador.</t>
        </r>
      </text>
    </comment>
    <comment ref="D29" authorId="0">
      <text>
        <r>
          <rPr>
            <sz val="10"/>
            <rFont val="Arial"/>
            <family val="2"/>
          </rPr>
          <t>Condicionalidades externas que devem ser cumpridas para o alcance dos resultados.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NÃO INCLUIR OU EXCLUIR LINHAS NAS PLANILHAS. ESSAS AÇÕES PODEM QUEBRAR TODOS OS VÍNCULOS DE CÁLCULO AUTOMÁTICO</t>
        </r>
      </text>
    </comment>
    <comment ref="A4" authorId="0">
      <text>
        <r>
          <rPr>
            <sz val="10"/>
            <rFont val="Arial"/>
            <family val="2"/>
          </rPr>
          <t>Heloisa:
Estes totais devem ser iguais aos totais do Projeto em reais e em dólares.</t>
        </r>
      </text>
    </comment>
    <comment ref="B9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F9" authorId="0">
      <text>
        <r>
          <rPr>
            <sz val="10"/>
            <rFont val="Arial"/>
            <family val="2"/>
          </rPr>
          <t xml:space="preserve">Deve ser selecionada a opção SIM para que o Produto seja incluído no Plano Operacional </t>
        </r>
      </text>
    </comment>
    <comment ref="G9" authorId="0">
      <text>
        <r>
          <rPr>
            <sz val="10"/>
            <rFont val="Arial"/>
            <family val="2"/>
          </rPr>
          <t xml:space="preserve">Deve ser selecionada a opção SIM para que o Produto seja incluído no Plano Operacional </t>
        </r>
      </text>
    </comment>
    <comment ref="B13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B16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B21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B34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B40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B46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B53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  <comment ref="B65" authorId="0">
      <text>
        <r>
          <rPr>
            <sz val="10"/>
            <rFont val="Arial"/>
            <family val="2"/>
          </rPr>
          <t>Deve ser selecionada a opção NÃO para que o Produto seja automaticamente EXCLUÍDO da planilha específica do Subcomponente.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rFont val="Arial"/>
            <family val="2"/>
          </rPr>
          <t xml:space="preserve">formadas por um objetivo, um prazo e uma quantidade. Neste campo devem ser indicadas as metas de execução do PRODUTO e sua LINHA DE BASE: situação atual da meta.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  <comment ref="H6" authorId="0">
      <text>
        <r>
          <rPr>
            <sz val="10"/>
            <rFont val="Arial"/>
            <family val="2"/>
          </rPr>
          <t>GD/PROMOEX: deve ser apropriado 30% do vr. IRB/ATRICON destinado para este subcomponente</t>
        </r>
      </text>
    </comment>
    <comment ref="H8" authorId="0">
      <text>
        <r>
          <rPr>
            <sz val="10"/>
            <rFont val="Arial"/>
            <family val="2"/>
          </rPr>
          <t xml:space="preserve"> </t>
        </r>
      </text>
    </comment>
    <comment ref="H11" authorId="0">
      <text>
        <r>
          <rPr>
            <sz val="10"/>
            <rFont val="Arial"/>
            <family val="2"/>
          </rPr>
          <t>GD/PROMOEX: deve ser apropriado 30% do vr. IRB/ATRICON destinado para este subcomponente</t>
        </r>
      </text>
    </comment>
    <comment ref="H16" authorId="0">
      <text>
        <r>
          <rPr>
            <sz val="10"/>
            <rFont val="Arial"/>
            <family val="2"/>
          </rPr>
          <t>GD/PROMOEX: deve ser apropriado 40% do vr. IRB/ATRICON destinado para este subcomponente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4" authorId="0">
      <text>
        <r>
          <rPr>
            <sz val="10"/>
            <rFont val="Arial"/>
            <family val="2"/>
          </rPr>
          <t>Qualquer alteração no PRODUTO (descrição, inclusão alteração,exclusão) deve ser efetuada APENAS na PLANILHA 3</t>
        </r>
      </text>
    </comment>
    <comment ref="B4" authorId="0">
      <text>
        <r>
          <rPr>
            <sz val="10"/>
            <rFont val="Arial"/>
            <family val="2"/>
          </rPr>
          <t xml:space="preserve">As Atividades representam o “como fazer”, ou seja, o conjunto de tarefas que devem ser executadas para o desenvolvimento do produto. Preferencialmente, devem ser expressas com o verbo no infinitivo para indicar uma ação.
</t>
        </r>
      </text>
    </comment>
    <comment ref="C4" authorId="0">
      <text>
        <r>
          <rPr>
            <sz val="10"/>
            <rFont val="Arial"/>
            <family val="2"/>
          </rPr>
          <t xml:space="preserve"> Neste campo devem ser indicadas as metas de execução do PRODUTO e seus respectivos indicadores.
</t>
        </r>
      </text>
    </comment>
    <comment ref="D4" authorId="0">
      <text>
        <r>
          <rPr>
            <sz val="10"/>
            <rFont val="Arial"/>
            <family val="2"/>
          </rPr>
          <t>Este recurso financia a contratação de cursos, seminários ou outras formas de treinamento, bolsas e realização de visitas técnicas, nacionais e internacionais</t>
        </r>
      </text>
    </comment>
    <comment ref="H4" authorId="0">
      <text>
        <r>
          <rPr>
            <sz val="10"/>
            <rFont val="Arial"/>
            <family val="2"/>
          </rPr>
          <t>Este recurso financia a contratação de pessoas físicas ou jurídicas, nacionais ou internacionais, para apoiar ou desenvolver produtos especificados financiáveis, inclusive sistemas informatizados</t>
        </r>
      </text>
    </comment>
    <comment ref="L4" authorId="0">
      <text>
        <r>
          <rPr>
            <sz val="10"/>
            <rFont val="Arial"/>
            <family val="2"/>
          </rPr>
          <t>Este recurso financia a aquisição e instalação de hardware, de redes (lógica e elétrica), de software básico e de sistemas aplicativos</t>
        </r>
      </text>
    </comment>
    <comment ref="P4" authorId="0">
      <text>
        <r>
          <rPr>
            <sz val="10"/>
            <rFont val="Arial"/>
            <family val="2"/>
          </rPr>
          <t>Este recurso financia a aquisição de veículos, material permanente, recursos instrucionais e de divulgação e outros materiais e contratação de serviços (exceto Consultoria) de apoio operacional</t>
        </r>
      </text>
    </comment>
    <comment ref="T4" authorId="0">
      <text>
        <r>
          <rPr>
            <sz val="10"/>
            <rFont val="Arial"/>
            <family val="2"/>
          </rPr>
          <t>Este recurso financia a contratação de reformas e adequações em ambientes físicos necessários ao funcionamento de unidades operacionais</t>
        </r>
      </text>
    </comment>
    <comment ref="D5" authorId="0">
      <text>
        <r>
          <rPr>
            <sz val="10"/>
            <rFont val="Arial"/>
            <family val="2"/>
          </rPr>
          <t>Indicar a área de capacitação</t>
        </r>
      </text>
    </comment>
    <comment ref="H5" authorId="0">
      <text>
        <r>
          <rPr>
            <sz val="10"/>
            <rFont val="Arial"/>
            <family val="2"/>
          </rPr>
          <t>Indicar a área de contratação da consultoria</t>
        </r>
      </text>
    </comment>
    <comment ref="L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Estação de trabalho (1 micro, 1 monitor de 17, 1 impressora, etc) e indicar aqui apenas o nome do conjunto, quantidade de conjuntos e o valor unitário do conjunto.</t>
        </r>
      </text>
    </comment>
    <comment ref="P5" authorId="0">
      <text>
        <r>
          <rPr>
            <sz val="10"/>
            <rFont val="Arial"/>
            <family val="2"/>
          </rPr>
          <t>Descrever o tipo de equipamento. Caso a lista do produto seja superior a quantidade de campos, criar na planilha de Parâmetros de Custos CONJUNTOS DO TIPO: Ambiente de Trabalho (1 mesa, 5 cadeiras, 1 armário 1 estante 1 ar refrigerado) e indicar aqui apenas o nome do conjunto, quantidade de conjuntos e o valor unitário do conjunto.</t>
        </r>
      </text>
    </comment>
    <comment ref="T5" authorId="0">
      <text>
        <r>
          <rPr>
            <sz val="10"/>
            <rFont val="Arial"/>
            <family val="2"/>
          </rPr>
          <t>Indicar o tipo de reforma ou adequação física</t>
        </r>
      </text>
    </comment>
    <comment ref="H6" authorId="0">
      <text>
        <r>
          <rPr>
            <sz val="10"/>
            <rFont val="Arial"/>
            <family val="2"/>
          </rPr>
          <t>GD/PROMOEX: deve ser apropriado 50% do vr. IRB/ATRICON destinado para este subcomponente</t>
        </r>
      </text>
    </comment>
    <comment ref="H11" authorId="0">
      <text>
        <r>
          <rPr>
            <sz val="10"/>
            <rFont val="Arial"/>
            <family val="2"/>
          </rPr>
          <t>GD/PROMOEX: deve ser apropriado 50% do vr. IRB/ATRICON destinado para este subcomponente</t>
        </r>
      </text>
    </comment>
  </commentList>
</comments>
</file>

<file path=xl/sharedStrings.xml><?xml version="1.0" encoding="utf-8"?>
<sst xmlns="http://schemas.openxmlformats.org/spreadsheetml/2006/main" count="1395" uniqueCount="430">
  <si>
    <t>PROGRAMA DE MODERNIZAÇÃO DO SISTEMA DE CONTROLE EXTERNO DOS ESTADOS, DISTRITO FEDERAL E MUNICÍPIOS BRASILEIROS</t>
  </si>
  <si>
    <r>
      <t>Objetivo Geral:</t>
    </r>
    <r>
      <rPr>
        <sz val="12"/>
        <rFont val="Arial"/>
        <family val="2"/>
      </rPr>
      <t xml:space="preserve"> Fortalecimento do sistema de controle externo como instrumento de cidadania, incluindo a intensificação das relações intergovernamentais e interinstitucionais, com vistas ao cumprimento da Lei de Responsabilidade Fiscal (Lei Complementar 101/2000).</t>
    </r>
  </si>
  <si>
    <r>
      <t>Meta:</t>
    </r>
    <r>
      <rPr>
        <sz val="12"/>
        <rFont val="Arial"/>
        <family val="2"/>
      </rPr>
      <t xml:space="preserve"> Melhoria, ao final da execução do projeto, da percepção das instituições e grupos sociais relevantes, sobre a contribuição dos Tribunais de Contas para a efetiva, transparente e regular gestão dos recursos públicos.</t>
    </r>
  </si>
  <si>
    <r>
      <t xml:space="preserve">Indicadores: </t>
    </r>
    <r>
      <rPr>
        <sz val="12"/>
        <rFont val="Arial"/>
        <family val="2"/>
      </rPr>
      <t xml:space="preserve">Percepção das instituições e grupos sociais relevantes sobre a atuação dos Tribunais de Contas em relação aos diagnósticos que embasaram a elaboração deste projeto.
</t>
    </r>
    <r>
      <rPr>
        <b/>
        <sz val="12"/>
        <rFont val="Arial"/>
        <family val="2"/>
      </rPr>
      <t>Meios de Verificação:</t>
    </r>
    <r>
      <rPr>
        <sz val="12"/>
        <rFont val="Arial"/>
        <family val="2"/>
      </rPr>
      <t xml:space="preserve"> Pesquisa de opinião.
</t>
    </r>
    <r>
      <rPr>
        <b/>
        <sz val="12"/>
        <rFont val="Arial"/>
        <family val="2"/>
      </rPr>
      <t>Pressupostos:</t>
    </r>
    <r>
      <rPr>
        <sz val="12"/>
        <rFont val="Arial"/>
        <family val="2"/>
      </rPr>
      <t xml:space="preserve"> Instituições e grupos sociais interessados no controle social e na atuação dos Tribunais de Contas como meio de consolidação da democracia.</t>
    </r>
  </si>
  <si>
    <t>Índice</t>
  </si>
  <si>
    <t>Planilha</t>
  </si>
  <si>
    <t>Assunto</t>
  </si>
  <si>
    <t>Capa do Projeto</t>
  </si>
  <si>
    <t>I. Marco de Referência</t>
  </si>
  <si>
    <t>1. Contexto do Tribunal</t>
  </si>
  <si>
    <t>a. Antecedentes</t>
  </si>
  <si>
    <t>b. Missão</t>
  </si>
  <si>
    <t>c. Visão de Futuro</t>
  </si>
  <si>
    <t>d. Diretrizes</t>
  </si>
  <si>
    <t>2. Síntese dos Problemas e Soluções</t>
  </si>
  <si>
    <t>3. Avanços Alcançados</t>
  </si>
  <si>
    <t>II. Marco Estratégico</t>
  </si>
  <si>
    <t>1. Objetivo Geral</t>
  </si>
  <si>
    <t>2. Componentes, Subcomponentes e Produtos</t>
  </si>
  <si>
    <t>III. Marco Operacional</t>
  </si>
  <si>
    <t>1. Plano de Ação e de Investimentos</t>
  </si>
  <si>
    <t>Componente 1</t>
  </si>
  <si>
    <t>Subcomponente 1.1</t>
  </si>
  <si>
    <t>Subcomponente 1.2</t>
  </si>
  <si>
    <t>Subcomponente 1.3</t>
  </si>
  <si>
    <t>Componente 2</t>
  </si>
  <si>
    <t>Subcomponente 2.1</t>
  </si>
  <si>
    <t>Subcomponente 2.2</t>
  </si>
  <si>
    <t>Subcomponente 2.3</t>
  </si>
  <si>
    <t>Subcomponente 2.4</t>
  </si>
  <si>
    <t>Subcomponente 2.5</t>
  </si>
  <si>
    <t>Subcomponente 2.6</t>
  </si>
  <si>
    <t>Administração</t>
  </si>
  <si>
    <t>Administração do Projeto A.1</t>
  </si>
  <si>
    <t>Monitoramento e Avaliação A.2</t>
  </si>
  <si>
    <t>2. Consolidação Categoria de Investimento BID</t>
  </si>
  <si>
    <t>3. Cronograma Físico Financeiro</t>
  </si>
  <si>
    <t>4. Distribuição por Fonte</t>
  </si>
  <si>
    <t>5. Programação de Desembolso</t>
  </si>
  <si>
    <t>6. Orçamento Global</t>
  </si>
  <si>
    <t>7. Metas SIASG</t>
  </si>
  <si>
    <t>IV. Marco de Execução</t>
  </si>
  <si>
    <t>1. Composição da UEL</t>
  </si>
  <si>
    <t>2. Organização da UEL</t>
  </si>
  <si>
    <r>
      <t xml:space="preserve">3. POA </t>
    </r>
    <r>
      <rPr>
        <b/>
        <sz val="12"/>
        <color indexed="12"/>
        <rFont val="Arial"/>
        <family val="2"/>
      </rPr>
      <t>2011</t>
    </r>
  </si>
  <si>
    <r>
      <t xml:space="preserve">4. POA </t>
    </r>
    <r>
      <rPr>
        <b/>
        <sz val="12"/>
        <color indexed="12"/>
        <rFont val="Arial"/>
        <family val="2"/>
      </rPr>
      <t>2012</t>
    </r>
  </si>
  <si>
    <t xml:space="preserve">   I. MARCO DE REFERÊNCIA</t>
  </si>
  <si>
    <t xml:space="preserve">   1 - CONTEXTO DO TRIBUNAL</t>
  </si>
  <si>
    <t xml:space="preserve">   a. Antecedentes</t>
  </si>
  <si>
    <t xml:space="preserve">  b. Missão</t>
  </si>
  <si>
    <t xml:space="preserve">  c. Visão de Futuro</t>
  </si>
  <si>
    <t xml:space="preserve">  d. Diretrizes</t>
  </si>
  <si>
    <t xml:space="preserve">    I. MARCO DE REFERÊNCIA</t>
  </si>
  <si>
    <t xml:space="preserve">  2 - SÍNTESE DOS PROBLEMAS E SOLUÇÕES</t>
  </si>
  <si>
    <t>Problemas Estratégicos</t>
  </si>
  <si>
    <t>Alternativas de Solução</t>
  </si>
  <si>
    <t>Compart.</t>
  </si>
  <si>
    <t>1. FORTALECIMENTO E INTEGRAÇÃO DOS TRIBUNAIS DE CONTAS NO ÂMBITO NACIONAL</t>
  </si>
  <si>
    <t>1.1. Desenvolvimento de vínculos inter-institucionais entre os Tribunais de Contas e destes com o Governo Federal</t>
  </si>
  <si>
    <t>Baixa integração técnica entre os TCs e destes com o Governo Federal</t>
  </si>
  <si>
    <t>Rede Nacional dos TCs, com a participação do Governo Federal, definida e implantada</t>
  </si>
  <si>
    <t>Sim</t>
  </si>
  <si>
    <t>Incipiente divulgação dos trabalhos realizados pelos órgãos de controle externo estaduais, distrital e municipais.</t>
  </si>
  <si>
    <t>Portal Nacional dos TCs (coordenado pelo IRB / ATRICON) criado e implantado</t>
  </si>
  <si>
    <t>Diversidade de ritos processuais dos TCs</t>
  </si>
  <si>
    <t>Proposta de Lei Processual Nacional dos TCs elaborada e encaminhada para aprovação</t>
  </si>
  <si>
    <t>1.2. Redesenho dos procedimentos de controle externo contemplando, inclusive, o cumprimento da LRF</t>
  </si>
  <si>
    <t>Dificuldades de consolidação das informações relativas ao cumprimento da LRF</t>
  </si>
  <si>
    <t>Conceitos e procedimentos comuns  referentes a LRF pactuados, harmonizados e implantados</t>
  </si>
  <si>
    <t>Dificuldades de consolidação das informações pertinentes a aplicação de recursos públicos em saúde, educação, previdência etc</t>
  </si>
  <si>
    <t>Conceitos e procedimentos comuns  referentes a outros gastos públicos (saúde, educação, previdência etc) pactuados, harmonizados e implantados</t>
  </si>
  <si>
    <t>1.3. Desenvolvimento de política e gestão de soluções compartilhadas e de cooperação técnica (de TI e outras)</t>
  </si>
  <si>
    <t>Multiplicidade de ações no desenvolvimento e implementação de soluções técnicas</t>
  </si>
  <si>
    <t>Modelo de gestão de soluções compartilhadas e de cooperação técnica criado.</t>
  </si>
  <si>
    <t>Baixa compatibilidade entre as ferramentas de Tecnologia de Informação adotadas pelos TCs</t>
  </si>
  <si>
    <t>Padrões de comunicação entre sistemas (interoperabilidade) definidos e incorporados na política de TI dos TCs</t>
  </si>
  <si>
    <t>Custos elevados das soluções técnicas</t>
  </si>
  <si>
    <t>Soluções técnicas passíveis de compartilhamento e/ou cooperação técnica identificadas, pactuadas e implantadas</t>
  </si>
  <si>
    <t>2. MODERNIZAÇÃO DOS TRIBUNAIS DE CONTAS DOS ESTADOS, DISTRITO FEDERAL E MUNICÍPIOS</t>
  </si>
  <si>
    <t>2.1. Desenvolvimento de vínculos inter-institucionais com outros Poderes e instituições dos três níveis de governo e com a sociedade</t>
  </si>
  <si>
    <t>Deficiência na comunicação com a sociedade organizada.</t>
  </si>
  <si>
    <t>Informativos e cartilhas explicativos sobre as atribuições, principais ações e resultados do TC elaborados e divulgados</t>
  </si>
  <si>
    <t>Pouca interação com poderes e órgãos da administração pública que possam contribuir para a eficácia de suas decisões;</t>
  </si>
  <si>
    <t>Cooperação institucional com o Ministério Público, o Poder Judiciário e os Poderes Legislativos Estadual e Municipal implantada</t>
  </si>
  <si>
    <t>Desconhecimento por parte do TCE da percepção externa sobre sua atuação</t>
  </si>
  <si>
    <t>Instrumentos de avaliação da imagem do TC criados e/ou ampliados e implementados</t>
  </si>
  <si>
    <t>2.2. Integração dos Tribunais de Contas no ciclo de gestão governamental</t>
  </si>
  <si>
    <t>2.3. Redesenho dos métodos, técnicas e procedimentos de Controle Externo</t>
  </si>
  <si>
    <t>Procedimentos diferenciados de fiscalização.</t>
  </si>
  <si>
    <t xml:space="preserve">Métodos e processos de trabalho do TC  redesenhados e manualizados </t>
  </si>
  <si>
    <t>2.4. Planejamento estratégico e aprimoramento gerencial</t>
  </si>
  <si>
    <t>Ausência de objetivos e metas estratégicos.</t>
  </si>
  <si>
    <t>Planejamento estratégico elaborado e implementado</t>
  </si>
  <si>
    <t>2.5. Desenvolvimento da política e da gestão da tecnologia de informação</t>
  </si>
  <si>
    <t>Inadequação das diretrizes na execução de metas e objetivos da área de TI</t>
  </si>
  <si>
    <t>Plano estratégico de Tecnologia de Informação criado e implementado.</t>
  </si>
  <si>
    <t>2.6. Adequação da política e gestão de pessoal</t>
  </si>
  <si>
    <t>Falta de definição clara das diretrizes de RH</t>
  </si>
  <si>
    <t xml:space="preserve">Política de Gestão de Pessoas definida </t>
  </si>
  <si>
    <t>ADMINISTRAÇÃO</t>
  </si>
  <si>
    <t xml:space="preserve">Administração do Projeto </t>
  </si>
  <si>
    <t>Inexistência de unidade responsável pela execução, monitoramento e avaliação do projetos.</t>
  </si>
  <si>
    <t>UEL instituída (definição de pessoal, designações, vinculação), estruturada (física e equipamentos) e instalada.</t>
  </si>
  <si>
    <t>Inexistência de RH qualificado em gestão, execução, monitoramento e avaliação de projetos.</t>
  </si>
  <si>
    <t>Equipe da UEL capacitada</t>
  </si>
  <si>
    <t>Monitoramento e Avaliação</t>
  </si>
  <si>
    <t>3 - AVANÇOS ALCANÇADOS</t>
  </si>
  <si>
    <t>1 - OBJETIVO GERAL</t>
  </si>
  <si>
    <t xml:space="preserve">  Fortalecimento do sistema de controle externo como instrumento de cidadania, incluindo a intensificação das relações intergovernamentais e interinstitucionais, com vistas ao cumprimento da Lei de Responsabilidade Fiscal (Lei Complementar 101/2000).</t>
  </si>
  <si>
    <t>Meta</t>
  </si>
  <si>
    <t>Indicador</t>
  </si>
  <si>
    <t>Meios de Verificação</t>
  </si>
  <si>
    <t>Pressupostos</t>
  </si>
  <si>
    <t>Melhoria da percepção das instituições e grupos sociais sobre a contribuição dos Tribunais de Contas à efetiva e transparente gestão dos recursos públicos</t>
  </si>
  <si>
    <t>Percepção das instituições e grupos sociais relevantes sobre a atuação dos Tribunais de Contas  em relação aos diagnósticos que embasaram a elaboração deste projeto</t>
  </si>
  <si>
    <t>Pesquisa de opinião</t>
  </si>
  <si>
    <t>Instituições e grupos sociais interessados no controle social e na atuação dos Tribunais de Contas como meio de consolidação da democracia.</t>
  </si>
  <si>
    <t>2 - COMPONENTES E SUBCOMPONENTES</t>
  </si>
  <si>
    <t>Este componente tem como objetivo ampliar a integração entre os Tribunais e destes com o Governo Federal, promovendo a criação de uma Rede Nacional da Lei de Responsabilidade Fiscal e desenvolvendo a política e a gestão de soluções compartilhadas de Tecnologia de Informação.</t>
  </si>
  <si>
    <t>33 Tribunais de Contas cooperando em rede</t>
  </si>
  <si>
    <t>Nº de Tribunais cooperando em rede</t>
  </si>
  <si>
    <r>
      <t xml:space="preserve">Rede Nacional dos TCs e instrumentos de pactuação.
</t>
    </r>
    <r>
      <rPr>
        <sz val="11"/>
        <color indexed="8"/>
        <rFont val="Arial"/>
        <family val="2"/>
      </rPr>
      <t xml:space="preserve">Esta meta tem como base a totalidade dos Tribunais de Contas Estaduais, do Distrito Federal e Municipais Brasileiros, independente de estarem participando como beneficiário dos recursos do PROMOEX. Considera as trocas de dados,  informações e notícias entre os TCs seus servidores na Rede e Portal Nacional dos TCs, além das participações nos encontros técnicos organizados pelos TCs, IRB e ATRICON. Medição efetuada pelos administradores da Rede e do Portal dos TCs. </t>
    </r>
  </si>
  <si>
    <t xml:space="preserve">Adesão dos Tribunais de Contas à Rede Nacional </t>
  </si>
  <si>
    <t>O objetivo deste subcomponente é de fortalecer os mecanismos de transparência administrativa, de comunicação, de parceria, de intercâmbio e de integração entre os Tribunais e destes com o Governo Federal.</t>
  </si>
  <si>
    <t>17 TCs interligados à Rede Nacional dos TCs e integrados ao Portal coordenados pelo IRB e ATRICON até o final da execução dessa fase do Programa.</t>
  </si>
  <si>
    <t>Nº de TCs participantes da Rede e do Portal Nacional dos TCs</t>
  </si>
  <si>
    <t>Rede Nacional e Portal de Informações dos Tribunais de Contas.</t>
  </si>
  <si>
    <t>Adesão dos Tribunais de Contas à Rede Nacional e ao Portal de Informações dos Tribunais de Contas.</t>
  </si>
  <si>
    <t>Este subcomponente visa modernizar os Tribunais de Contas através do redesenho e implementação dos procedimentos do Controle Externo, contemplando o desenvolvimento de uma Rede Nacional da Lei de Responsabilidade Fiscal.</t>
  </si>
  <si>
    <t>Indicadores</t>
  </si>
  <si>
    <t>14 dos 28 conceitos e procedimentos selecionados pelo Fórum dos TCs (referentes à LRF e a outros gastos públicos) harmonizados/redesenhados e implantados até o final da execução dessa fase do Programa.</t>
  </si>
  <si>
    <t xml:space="preserve">Nº de conceitos e procedimentos selecionados pelo Fórum dos TCs (coordenado pelo IRB/ATRICON) harmonizados/redesenhados e implantados.
 </t>
  </si>
  <si>
    <t>Atas dos Fóruns Nacionais
Pactuados = pontos de controle da LRF definidos em fóruns técnicos para serem harmonizados e implantados. Harmonizados = pontos de controle da LRF, definidos nos fóruns técnicos, sobre os quais há uniformização e concordância conceitual entre os técnicos dos TCs. Implantados = pontos de controle da LRF, definidos nos fóruns técnicos, aprovados e praticados pelos Plenários dos TCs.</t>
  </si>
  <si>
    <t>Adesão dos Tribunais de Contas aos Fóruns e aos conceitos e procedimentos harmonizados.</t>
  </si>
  <si>
    <t xml:space="preserve">As atividades deste subcomponente são orientadas para garantir a definição e implementação de política e gestão de soluções compartilhadas de Tecnologia de Informação de acordo com as prioridades do Controle Externo e de integração com atores internos e externos. </t>
  </si>
  <si>
    <t>11 TCs com soluções técnicas compartilhadas até o final da execução dessa fase do Programa.</t>
  </si>
  <si>
    <t xml:space="preserve">Nº de TCs com soluções técnicas compartilhadas </t>
  </si>
  <si>
    <t>Relatórios de gestão compartilhada; Registros no Portal Nacional dos TCs; Atos formais de compartilhamento de soluções; e/ou Apresentações de resultados de atividades/soluções compartilhadas.
O Portal Nacional dos TCs disponibiliza uma sugestão termo de cooperação, visando facilitar, se necessário, as formalizações das ações compartilhadas. 
Considera-se como solução compartilhada, quando há produto comprovado documentalmente, por meio de qualquer instrumento. Computa-se o compartilhamento de solução para todos os partícipes da ação.</t>
  </si>
  <si>
    <t>Adesão dos Tribunais de Contas às soluções de compartilhamento propostas</t>
  </si>
  <si>
    <t>O objetivo deste componente é o fortalecimento institucional dos Tribunais através: (i) da ampliação da sua integração com o ambiente externo; (ii) da institucionalização do planejamento estratégico; (iii) do aperfeiçoamento dos seus processos; (iv) da modernização da tecnologia de informação; e, (v) da melhoria  da gestão de seus recursos humanos.</t>
  </si>
  <si>
    <r>
      <t xml:space="preserve">5% de redução anual do tempo médio transcorrido entre a autuação dos processos </t>
    </r>
    <r>
      <rPr>
        <b/>
        <sz val="10"/>
        <rFont val="Arial"/>
        <family val="2"/>
      </rPr>
      <t>(</t>
    </r>
    <r>
      <rPr>
        <b/>
        <sz val="10"/>
        <color indexed="8"/>
        <rFont val="Arial"/>
        <family val="2"/>
      </rPr>
      <t xml:space="preserve">de tomadas e prestações de contas, inclusive as de chefes de poder e também as tomadas de contas especiais) </t>
    </r>
    <r>
      <rPr>
        <sz val="10"/>
        <rFont val="Arial"/>
        <family val="2"/>
      </rPr>
      <t>e a deliberação final do Tribunal, até o final da execução dessa fase do Programa, tendo como primeira linha de base o ano de 2009.</t>
    </r>
  </si>
  <si>
    <t xml:space="preserve">[(Tempo médio entre a autuação do processo e sua deliberação final do Ano 1 / tempo médio entre a autuação do processo e sua deliberação final no ano 0) - 1] X 100. [(TA1/TA2 - 1) X 100]
</t>
  </si>
  <si>
    <t xml:space="preserve">Atas de sessões; relatórios anuais de atividades; relatórios de sistemas de acompanhamento processuais.
</t>
  </si>
  <si>
    <t xml:space="preserve">Atendimento, pelos jurisdicionados, nos prazos fixados, das diligências determinadas pelo Tribunal.
</t>
  </si>
  <si>
    <t>Este subcomponente tem por finalidade fortalecer os mecanismos de transparência administrativa, de comunicação, de parceria, de intercâmbio e de integração com outros Poderes e instituições e com a sociedade, visando melhorar a eficácia e efetividade do Controle Externo.</t>
  </si>
  <si>
    <t>06 ações de interação/articulação com os Poderes, Ministério Público, cidadãos e/ou sociedade organizada promovidas, até o final da execução dessa fase do Programa.</t>
  </si>
  <si>
    <t>Número de ações de interação/articulação com os Poderes, Ministério Público, cidadãos e/ou sociedade organizada promovidas</t>
  </si>
  <si>
    <t>Relatórios anuais de atividades; Relatórios de eventos realizados; Acordos celebrados.</t>
  </si>
  <si>
    <t>Adesão dos Poderes, Ministério Público, cidadãos e/ou sociedade organizada às ações integrações propostas.</t>
  </si>
  <si>
    <t>Este subcomponente tem por objetivo ampliar as auditorias de resultados, a apreciação dos relatórios de gestão fiscal e da execução orçamentária e a capacitação normativa do Controle Interno e dos Gestores, visando ampliar a qualidade e efetividade do planejamento de governo.</t>
  </si>
  <si>
    <t>2 auditorias para avaliação de programa de governo realizadas até o final da execução dessa fase do Programa.</t>
  </si>
  <si>
    <t>Quantidade de auditorias para avaliação de programa de governo realizadas.</t>
  </si>
  <si>
    <t>Relatórios anuais de atividades; relatórios de auditorias para avaliação de programas de governo.</t>
  </si>
  <si>
    <t>Não foram definidos.</t>
  </si>
  <si>
    <t xml:space="preserve">A finalidade deste subcomponente é o redesenho e a implementação dos novos processos organizacionais dos Tribunais, simplificando o trabalho para obtenção de uma qualidade superior, melhores resultados para os clientes e  melhoria da efetividade das ações de gestão.  </t>
  </si>
  <si>
    <t xml:space="preserve">4 processos de trabalho finalísticos do Tribunal redesenhados  até o final dessa fase de execução do Programa. </t>
  </si>
  <si>
    <t xml:space="preserve">Nº de processos de trabalho (contas de governo, contas de ordenadores, contas especiais, atos de aposentadoria, atos de admissão, atos de pensão, auditorias de conformidade e auditorias operacionais) finalísticos do TC redesenhados  </t>
  </si>
  <si>
    <t>Relatórios sobre o redesenho dos processos de trabalho e manuais elaborados. Considera-se um macroprocesso redesenhado, quando há alteração em seu fluxo, seja por intermédio de contratação de consultoria, de informatização ou de compartilhamento de solução de melhoria com outro TC.</t>
  </si>
  <si>
    <t>As atividades deste subcomponente visam fortalecer a capacidade institucional dos Tribunais através do planejamento estratégico e da modernização das suas estruturas organizacionais para melhoria da efetividade de sua gestão.</t>
  </si>
  <si>
    <t xml:space="preserve">1 planejamento estratégico criado e implantado e/ou revisado até o final da execução dessa fase do Programa. </t>
  </si>
  <si>
    <t>Nº de planejamentos estratégicos implantados e/ou revisados</t>
  </si>
  <si>
    <t>Ato de aprovação do planejamento estratégico pelo Plenário e/ou Presidência do TC; Plano Anual de Ações. Considera-se um planejamento estratégico implantado, quando aprovado e iniciada sua execução, dentro dos desdobramentos nos planos anuais.</t>
  </si>
  <si>
    <t>Este subcomponente tem por objetivo definir e implementar a política e a gestão da tecnologia de informação para melhorar a qualidade e efetividade da informação de acordo com as prioridades do Controle Externo e de integração com atores internos e externos.</t>
  </si>
  <si>
    <t xml:space="preserve"> 1 Planejamento estratégico de TI criado e implantado até o final da execução dessa fase do Programa.</t>
  </si>
  <si>
    <t>Nº de planejamentos estratégicos de TI implantados</t>
  </si>
  <si>
    <t>Ato de aprovação do planejamento estratégico de TI pelo Plenário e/ou Presidência do TC. Considera-se um planejamento estratégico de TI implantado, quando aprovado pela Alta Administração e iniciadas as ações e as aquisições/contratações de equipamentos, sistemas e serviços de TI, atendendo às suas diretrizes.</t>
  </si>
  <si>
    <t>As atividades deste subcomponente têm por objetivo fortalecer os mecanismos de gestão de pessoal para melhorar a qualidade das políticas de alocação, cargos e salários, avaliação e capacitação das pessoas.</t>
  </si>
  <si>
    <t xml:space="preserve"> 1 política de RH definida</t>
  </si>
  <si>
    <t xml:space="preserve"> Nº de políticas de RH definidas</t>
  </si>
  <si>
    <r>
      <t xml:space="preserve">Atos e relatórios relacionados com a implantação das diretrizes definidas na política de gestão de pessoas.
</t>
    </r>
    <r>
      <rPr>
        <sz val="10"/>
        <color indexed="8"/>
        <rFont val="Arial"/>
        <family val="2"/>
      </rPr>
      <t>Considera-se uma política de RH definida, quando houve a redação de um documento de política de RH, ou, quando existem definidos e implantados um Plano de Classificação de Cargos e Salários e  mais dois (2) dos seguintes produtos: Avaliação de Produtividade e Desempenho, Gestão por Competência, Gestão da Saúde e Plano de Capacitação Anual. Em ambos os casos, computa-se, como quantitativo realizado, por cada TC, a unidade (1).</t>
    </r>
  </si>
  <si>
    <t>O objetivo desse componente é a administração, monitoramento e avaliação do Programa, por meio das Unidades Executoras Locais.</t>
  </si>
  <si>
    <t>Unidade Executora Local criada e implantada.</t>
  </si>
  <si>
    <t xml:space="preserve"> 1 Unidade Executora local criada e implantada</t>
  </si>
  <si>
    <t>Atos de criação da Unidade Executora Local; destinação de local para a UEL; atos expedidos pela UEL</t>
  </si>
  <si>
    <t>As atividades desse subcomponente estão voltadas para a criação a implantação da Unidade Executora Local.</t>
  </si>
  <si>
    <t>100% dos integrantes da UEL capacitados em administração do projeto em 1 ano.</t>
  </si>
  <si>
    <t>Integrantes da UEL capacitados/Total de integrantes da UEL*100</t>
  </si>
  <si>
    <t>Participação dos integrantes nas capacitações oferecidas</t>
  </si>
  <si>
    <t>As atividades desse subcomponente estão voltadas para a capacitação dos integrantes da UEL quanto ao monitoramento e avaliação da execução do projeto.</t>
  </si>
  <si>
    <t>50% dos integrantes da UEL capacitados em monitoramento e avaliação do projeto em 1 ano.</t>
  </si>
  <si>
    <r>
      <t>II. MARCO ESTRATÉGICO 
(</t>
    </r>
    <r>
      <rPr>
        <b/>
        <sz val="10"/>
        <color indexed="10"/>
        <rFont val="Arial"/>
        <family val="2"/>
      </rPr>
      <t>Aqui serão indicados os PRODUTOS</t>
    </r>
    <r>
      <rPr>
        <b/>
        <sz val="10"/>
        <rFont val="Arial"/>
        <family val="2"/>
      </rPr>
      <t xml:space="preserve">, que são as soluções descritas na planilha 3. </t>
    </r>
    <r>
      <rPr>
        <b/>
        <sz val="10"/>
        <color indexed="10"/>
        <rFont val="Arial"/>
        <family val="2"/>
      </rPr>
      <t xml:space="preserve">Observem os  produtos  obrigatórios, discriminados na Planilha 3, </t>
    </r>
    <r>
      <rPr>
        <b/>
        <sz val="10"/>
        <rFont val="Arial"/>
        <family val="2"/>
      </rPr>
      <t xml:space="preserve">somente os retirando, se já alcançados fora do PROMOEX e anotados  na Planilha 4_MR Avanços Alcançados.   Não inserir mais do que 5 produtos por subcomponente, pois não se consegue eficiência e eficácia com excesso de fracionamento.  Não é necessário alocar produtos em todos os subcomponentes. Dêem prioridade aos  produtos necessários para o Tribunal atingir a melhoria que deseja, sempre lembrando o curto período de tempo para executar o Programa.  Não alterem os produtos do componente nacional. </t>
    </r>
    <r>
      <rPr>
        <b/>
        <sz val="10"/>
        <color indexed="10"/>
        <rFont val="Arial"/>
        <family val="2"/>
      </rPr>
      <t>Lembrem-se</t>
    </r>
    <r>
      <rPr>
        <b/>
        <sz val="10"/>
        <rFont val="Arial"/>
        <family val="2"/>
      </rPr>
      <t xml:space="preserve">  de </t>
    </r>
    <r>
      <rPr>
        <b/>
        <sz val="10"/>
        <color indexed="12"/>
        <rFont val="Arial"/>
        <family val="2"/>
      </rPr>
      <t>marcar SIM</t>
    </r>
    <r>
      <rPr>
        <b/>
        <sz val="10"/>
        <rFont val="Arial"/>
        <family val="2"/>
      </rPr>
      <t xml:space="preserve"> nas colunas </t>
    </r>
    <r>
      <rPr>
        <b/>
        <sz val="10"/>
        <color indexed="12"/>
        <rFont val="Arial"/>
        <family val="2"/>
      </rPr>
      <t xml:space="preserve"> POA/PA 2011</t>
    </r>
    <r>
      <rPr>
        <b/>
        <sz val="10"/>
        <rFont val="Arial"/>
        <family val="2"/>
      </rPr>
      <t xml:space="preserve"> e </t>
    </r>
    <r>
      <rPr>
        <b/>
        <sz val="10"/>
        <color indexed="12"/>
        <rFont val="Arial"/>
        <family val="2"/>
      </rPr>
      <t>POA/PA 2012</t>
    </r>
    <r>
      <rPr>
        <b/>
        <sz val="10"/>
        <rFont val="Arial"/>
        <family val="2"/>
      </rPr>
      <t xml:space="preserve">, se a execução do produto for se dar nos respectivos anos (ao marcarem “SIM” na coluna POA 2011, o produto será automaticamente incluído no POA 2011, da mesma forma, se marcado na coluna no POA 2012, será automaticamente incluído  na  planilha do POA 2012.  </t>
    </r>
    <r>
      <rPr>
        <b/>
        <sz val="10.5"/>
        <color indexed="12"/>
        <rFont val="Arial"/>
        <family val="2"/>
      </rPr>
      <t xml:space="preserve">Nas alterações do Projeto, não eliminar produtos inseridos anteriormente, que já tenham execuções realizadas. </t>
    </r>
    <r>
      <rPr>
        <b/>
        <sz val="10"/>
        <color indexed="10"/>
        <rFont val="Arial"/>
        <family val="2"/>
      </rPr>
      <t xml:space="preserve">Não se esqueçam de registrar </t>
    </r>
    <r>
      <rPr>
        <b/>
        <sz val="10"/>
        <rFont val="Arial"/>
        <family val="2"/>
      </rPr>
      <t>o valor relativo a imprevistos) (Nesta Planilha está considerada a taxa de câmbio US$ 1,00 = R$ 2,04, que vale para a maioria dos convênios. Assim, é necessário que aqueles TCs, cujos convênios têm outra taxa, promovam a alteração na fórmula, de acordo com o estabelecido em seus Termos de Convênios. São eles: TCE-RO e TCE-SE)</t>
    </r>
  </si>
  <si>
    <t>2. COMPONENTES, SUBCOMPONENTES E PRODUTOS</t>
  </si>
  <si>
    <t xml:space="preserve">1 US$ </t>
  </si>
  <si>
    <t>TOTAL PROJETO</t>
  </si>
  <si>
    <t>CUSTOS DIRETOS + ADMINISTRAÇÃO</t>
  </si>
  <si>
    <t>PRODUTOS</t>
  </si>
  <si>
    <t>Prior.</t>
  </si>
  <si>
    <t>US$</t>
  </si>
  <si>
    <t>R$</t>
  </si>
  <si>
    <t>CUSTOS DIRETOS</t>
  </si>
  <si>
    <t>POA / PA  2011</t>
  </si>
  <si>
    <t>POA / PA  2012</t>
  </si>
  <si>
    <t>A.1 Administração do projeto</t>
  </si>
  <si>
    <t>A.2 Monitoramento e avaliação</t>
  </si>
  <si>
    <t>IMPREVISTOS</t>
  </si>
  <si>
    <t>III. MARCO OPERACIONAL</t>
  </si>
  <si>
    <t>1 - Plano de ação e investimentos</t>
  </si>
  <si>
    <t>Produtos</t>
  </si>
  <si>
    <t>Atividades</t>
  </si>
  <si>
    <t>Meta e Indicador</t>
  </si>
  <si>
    <t>Capacitação</t>
  </si>
  <si>
    <t>Valores em R$</t>
  </si>
  <si>
    <t>Consultoria</t>
  </si>
  <si>
    <t>Eq e Sistemas de Informação</t>
  </si>
  <si>
    <t>Material de Apoio e Comunicação</t>
  </si>
  <si>
    <t>Instalações Físicas</t>
  </si>
  <si>
    <t>Especificação</t>
  </si>
  <si>
    <t>Qt. Part.</t>
  </si>
  <si>
    <t>Valor Part.</t>
  </si>
  <si>
    <t>Vlr. Total</t>
  </si>
  <si>
    <t>Área</t>
  </si>
  <si>
    <t>Qt. Contratos, Convênios etc</t>
  </si>
  <si>
    <t>Vlr. Unit.</t>
  </si>
  <si>
    <t>Tipo</t>
  </si>
  <si>
    <t>Qt.</t>
  </si>
  <si>
    <t>Descrição</t>
  </si>
  <si>
    <t>1.Realizar e participar de fóruns técnicos com representantes dos TCs e do Governo Federal; 
2.Criar e participar de Grupos de Trabalho;
3.Realizar e participar de reuniões dos Grupos de Trabalho; 
4.Fazer e executar acordo de cooperação com IRB para desenvolvimento de ações entre os TCs que levem à implantação da Rede; 
5.Levantar informações sobre os TCs; 
6.Realizar eventos internos;
7.Realizar as aquisições e contratações necessárias à criação e implantação da Rede Nacional dos TCs.</t>
  </si>
  <si>
    <r>
      <t xml:space="preserve">Meta: </t>
    </r>
    <r>
      <rPr>
        <sz val="10"/>
        <rFont val="Arial"/>
        <family val="2"/>
      </rPr>
      <t xml:space="preserve">17 TCs interligados a Rede Nacional dos TCs até o final dessa fase do Programa.
</t>
    </r>
    <r>
      <rPr>
        <b/>
        <sz val="10"/>
        <rFont val="Arial"/>
        <family val="2"/>
      </rPr>
      <t>Indicador:</t>
    </r>
    <r>
      <rPr>
        <sz val="10"/>
        <rFont val="Arial"/>
        <family val="2"/>
      </rPr>
      <t xml:space="preserve"> Nº de TCs participantes da Rede</t>
    </r>
  </si>
  <si>
    <t xml:space="preserve">Participação nos fóruns e grupos técnicos </t>
  </si>
  <si>
    <t>Coordenação da Rede (IRB)</t>
  </si>
  <si>
    <t>1.Realizar e participar de fóruns técnicos com representantes dos TCs e do Governo Federal; 
2.Criar e participar de Grupos de Trabalho;
3.Realizar e participar de reuniões dos Grupos de Trabalho; 
4.Fazer e executar acordo de cooperação com IRB para desenvolvimento de ações entre os TCs que levem à implantação do Portal; 
5.Levantar informações sobre os TCs; 
6.Realizar eventos internos;
7.Realizar as aquisições e contratações necessárias à criação e implantação do Portal Nacional dos TCs.</t>
  </si>
  <si>
    <r>
      <t xml:space="preserve">Meta: </t>
    </r>
    <r>
      <rPr>
        <sz val="10"/>
        <rFont val="Arial"/>
        <family val="2"/>
      </rPr>
      <t xml:space="preserve">100% das informações e serviços dos TCs, definidos para compor o Portal, disponibilizados até o final dessa fase do Programa.
</t>
    </r>
    <r>
      <rPr>
        <b/>
        <sz val="10"/>
        <rFont val="Arial"/>
        <family val="2"/>
      </rPr>
      <t xml:space="preserve">Indicador: </t>
    </r>
    <r>
      <rPr>
        <sz val="10"/>
        <rFont val="Arial"/>
        <family val="2"/>
      </rPr>
      <t>Quantidade de Informações e serviços dos TCs, definidos para compor o Portal, disponibilizados / Quantidade de Informações e serviços dos TCs, definidos para compor o Portal x 100</t>
    </r>
  </si>
  <si>
    <t>Coordenação do Portal (IRB)</t>
  </si>
  <si>
    <t>1.Fazer e executar acordo de cooperação com a ATRICON para desenvolvimento de ações entre os TCs que levem à elaboração de proposta de lei processual; 
2.Realizar e participar de fóruns técnicos nacionais; 
3.Realizar eventos internos.</t>
  </si>
  <si>
    <r>
      <t xml:space="preserve">Meta: </t>
    </r>
    <r>
      <rPr>
        <sz val="10"/>
        <rFont val="Arial"/>
        <family val="2"/>
      </rPr>
      <t xml:space="preserve">Proposta de Lei Processual Nacional dos TC's elaborada e encaminhada para aprovação em  03 anos
</t>
    </r>
    <r>
      <rPr>
        <b/>
        <sz val="10"/>
        <rFont val="Arial"/>
        <family val="2"/>
      </rPr>
      <t xml:space="preserve">Indicador: </t>
    </r>
    <r>
      <rPr>
        <sz val="10"/>
        <rFont val="Arial"/>
        <family val="2"/>
      </rPr>
      <t>1 Proposta de Lei Processual Nacional dos TCs encaminhada para aprovação.</t>
    </r>
  </si>
  <si>
    <t>Participação nos fóruns e grupos de trabalho</t>
  </si>
  <si>
    <t>Elaboração da proposta (ATRICON)</t>
  </si>
  <si>
    <t>TOTAL</t>
  </si>
  <si>
    <t>1.Fazer e executar acordo de cooperação com IRB para desenvolvimento de ações entre os TCs que levem à definir conceitos e procedimentos referentes à LRF; 
2.Realizar e participar de fóruns técnicos nacionais; 
3.Criar e participar de Grupo de Trabalho; 
4.Realizar e participar de reuniões dos Grupos de Trabalho; 
5.Efetuar levantamento de necessidades; 
6.Elaborar Estudo da Legislação ; 
7.Definir infra-estrutura necessária;
8.Efetuar as aquisições e contratações necessárias à harmonização e implantação dos conceitos e procedimentos referentes à LRF.</t>
  </si>
  <si>
    <r>
      <t xml:space="preserve">Meta: </t>
    </r>
    <r>
      <rPr>
        <sz val="10"/>
        <rFont val="Arial"/>
        <family val="2"/>
      </rPr>
      <t xml:space="preserve">50% dos conceitos e procedimentos comuns  referentes à LRF pactuados, harmonizados e implantados até o final dessa fase do Programa
</t>
    </r>
    <r>
      <rPr>
        <b/>
        <sz val="10"/>
        <rFont val="Arial"/>
        <family val="2"/>
      </rPr>
      <t xml:space="preserve">Indicador: </t>
    </r>
    <r>
      <rPr>
        <sz val="10"/>
        <rFont val="Arial"/>
        <family val="2"/>
      </rPr>
      <t xml:space="preserve">Conceitos e procedimentos selecionados pelo Fórum dos TCs (coordenado pelo IRB/ATRICON) harmonizados/redesenhados e implantados/ Conceitos e procedimentos selecionados pelo Fórum dos TCs (coordenado pelo IRB/ATRICON) x 100 </t>
    </r>
  </si>
  <si>
    <t>Participação nos fóruns técnicos e grupos de trabalho</t>
  </si>
  <si>
    <t>Coordenação IRB</t>
  </si>
  <si>
    <t>1.Fazer e executar acordo de cooperação com IRB para desenvolvimento de ações entre os TCs que levem à definir conceitos e procedimentos pactuados, referentes à outros gastos públicos (saúde, educação, previdência etc); 
2.Realizar e participar de fóruns técnicos nacionais; 
3.Criar e participar de Grupo de Trabalho; 
4.Realizar e participar de reuniões dos Grupos de Trabalho; 
5.Efetuar levantamento de necessidades; 
6.Elaborar Estudo da Legislação ; 
7.Definir infra-estrutura necessária;
8.Efetuar as aquisições e contratações necessárias à harmonização e implantação dos conceitos e procedimentos referentes referentes à outros gastos públicos (saúde, educação, previdência etc).</t>
  </si>
  <si>
    <r>
      <t xml:space="preserve">Meta: </t>
    </r>
    <r>
      <rPr>
        <sz val="10"/>
        <rFont val="Arial"/>
        <family val="2"/>
      </rPr>
      <t xml:space="preserve">50% dos conceitos e procedimentos comuns  referentes a outros gastos públicos (saúde, educação, previdência etc), pactuados, harmonizados e implantados, até o final dessa fase do Programa
</t>
    </r>
    <r>
      <rPr>
        <b/>
        <sz val="10"/>
        <rFont val="Arial"/>
        <family val="2"/>
      </rPr>
      <t xml:space="preserve">Indicador: </t>
    </r>
    <r>
      <rPr>
        <sz val="10"/>
        <rFont val="Arial"/>
        <family val="2"/>
      </rPr>
      <t xml:space="preserve">Conceitos e procedimentos selecionados pelo Fórum dos TCs (coordenado pelo IRB/ATRICON) harmonizados/redesenhados e implantados/ Conceitos e procedimentos selecionados pelo Fórum dos TCs (coordenado pelo IRB/ATRICON) x 100 </t>
    </r>
  </si>
  <si>
    <t>1.Realizar e participar das reuniões técnicas nacionais promovidas;
2.Apresentar as informações e sugestões para o Modelo;
3.Definir modelo de gestão compartilhada
4.Definir infra-estrutura necessária; 
5.Fazer e executar acordo de cooperação com IRB para desenvolvimento de ações entre os TCs que levem à definição de modelo de gestão de soluções compartilhadas e de cooperação técnica entre os TCs.</t>
  </si>
  <si>
    <r>
      <t xml:space="preserve">Meta: </t>
    </r>
    <r>
      <rPr>
        <sz val="10"/>
        <rFont val="Arial"/>
        <family val="2"/>
      </rPr>
      <t xml:space="preserve">100% das atividades para elaboração do modelo realizadas em 1 ano
</t>
    </r>
    <r>
      <rPr>
        <b/>
        <sz val="10"/>
        <rFont val="Arial"/>
        <family val="2"/>
      </rPr>
      <t xml:space="preserve">Indicador: </t>
    </r>
    <r>
      <rPr>
        <sz val="10"/>
        <rFont val="Arial"/>
        <family val="2"/>
      </rPr>
      <t xml:space="preserve">Atividades para elaboração do Modelo realizadas / Total das atividades definidas para a elaboração do Modelo X 100 </t>
    </r>
  </si>
  <si>
    <t xml:space="preserve">Participação nos fóruns técnicos </t>
  </si>
  <si>
    <t>1.Fazer e executar acordo de cooperação com IRB para desenvolvimento de ações entre os TCs que levem à definição dos padrões de comunicação entre sistemas dos TCs; 
2.Efetuar levantamento necessidades de recursos dos TCs para compatibilização de ferramentas de TI; 
3.Realizar seminários internos; 
4.Realizar e participar de reuniões do grupo de trabalho;
5.Promover as adaptações/compatibilizações técnicas necessárias.</t>
  </si>
  <si>
    <r>
      <t xml:space="preserve">Meta: </t>
    </r>
    <r>
      <rPr>
        <sz val="10"/>
        <rFont val="Arial"/>
        <family val="2"/>
      </rPr>
      <t xml:space="preserve">13 TCs com os padrões de interoperabilidade incorporados em sua políticas de TI, até o final de 2009
</t>
    </r>
    <r>
      <rPr>
        <b/>
        <sz val="10"/>
        <rFont val="Arial"/>
        <family val="2"/>
      </rPr>
      <t xml:space="preserve">Indicador: </t>
    </r>
    <r>
      <rPr>
        <sz val="10"/>
        <rFont val="Arial"/>
        <family val="2"/>
      </rPr>
      <t xml:space="preserve">Nº de TCs com os padrões de interoperabilidade incorporados em sua políticas de TI </t>
    </r>
  </si>
  <si>
    <t>Participação nos grupos de trabalho</t>
  </si>
  <si>
    <t>1.Fazer e executar acordo de cooperação com IRB para desenvolvimento de ações entre os TCs que levem à Gestão de Soluções Compartilhadas;  
2.Levantar as necessidades dos TCs de desenvolvimento e/ou aquisições: de softwares de apoio ao controle externo (auditoria, banco de dados, e coleta, tratamento e analise de informações dos jurisdicionados); de softwares gerenciais (tomada de decisões, avaliação de resultados e comunicação interna); e de outros softwares e equipamentos de TI; 
3.Realizar e participar de fóruns e reuniões de grupo de trabalho; 
4.Participar das capacitações compartilhadas;
5.Formalizar acordos de compartilhamentos de soluções; e
6.Realizar ações compartilhadas com outros TCs.</t>
  </si>
  <si>
    <r>
      <t xml:space="preserve">Meta: </t>
    </r>
    <r>
      <rPr>
        <sz val="10"/>
        <rFont val="Arial"/>
        <family val="2"/>
      </rPr>
      <t xml:space="preserve">11 TCs com soluções técnicas compartilhadas até o final dessa fase do Programa
</t>
    </r>
    <r>
      <rPr>
        <b/>
        <sz val="10"/>
        <rFont val="Arial"/>
        <family val="2"/>
      </rPr>
      <t xml:space="preserve">Indicador: </t>
    </r>
    <r>
      <rPr>
        <sz val="10"/>
        <rFont val="Arial"/>
        <family val="2"/>
      </rPr>
      <t xml:space="preserve">Nº de TCs com soluções técnicas compartilhadas </t>
    </r>
  </si>
  <si>
    <t>Participação em  fóruns técnicos e grupos de trabalho</t>
  </si>
  <si>
    <t xml:space="preserve"> </t>
  </si>
  <si>
    <t>Meta: 
Indicador:</t>
  </si>
  <si>
    <t>2 - Consolidação Categoria de Investimento BID (R$)</t>
  </si>
  <si>
    <t>ESTA PLANILHA NÃO DEVE SER PREENCHIDA. CONSOLIDA OS RECURSOS DOS COMPONENTES E SUBCOMPONENTES.</t>
  </si>
  <si>
    <t>COMPONENTE / SUBCOMPONENTE</t>
  </si>
  <si>
    <t>Equip e Sistemas de Informação</t>
  </si>
  <si>
    <t>%</t>
  </si>
  <si>
    <t>SUBTOTAL CUSTOS DIRETOS</t>
  </si>
  <si>
    <t xml:space="preserve">% </t>
  </si>
  <si>
    <t>SUBTOTAL ADMINISTRAÇÃO</t>
  </si>
  <si>
    <t>TOTAL GERAL</t>
  </si>
  <si>
    <t>2 - Consolidação Categoria de Investimento BID (US$)</t>
  </si>
  <si>
    <t>Valores em US$</t>
  </si>
  <si>
    <t>3 - Cronograma Físico e Financeiro (R$)</t>
  </si>
  <si>
    <t>Vigência do Convênio:</t>
  </si>
  <si>
    <t>COMPONENTE / SUBCOMPONENTE / PRODUTO</t>
  </si>
  <si>
    <t>MO Valores</t>
  </si>
  <si>
    <t>Totais</t>
  </si>
  <si>
    <t>Total</t>
  </si>
  <si>
    <r>
      <t>Data Início:</t>
    </r>
    <r>
      <rPr>
        <b/>
        <sz val="10"/>
        <color indexed="10"/>
        <rFont val="Arial"/>
        <family val="2"/>
      </rPr>
      <t xml:space="preserve"> (incluir a data do início da vigência do convênio)
</t>
    </r>
    <r>
      <rPr>
        <b/>
        <sz val="10"/>
        <rFont val="Arial"/>
        <family val="2"/>
      </rPr>
      <t>Data Final: 30 de junho de 2012</t>
    </r>
  </si>
  <si>
    <r>
      <t xml:space="preserve">Observação:  nas colunas referentes aos anos </t>
    </r>
    <r>
      <rPr>
        <b/>
        <sz val="10.5"/>
        <color indexed="12"/>
        <rFont val="Arial"/>
        <family val="2"/>
      </rPr>
      <t>2006, 2007, 2008, 2009 e 2010</t>
    </r>
    <r>
      <rPr>
        <b/>
        <sz val="10.5"/>
        <color indexed="10"/>
        <rFont val="Arial"/>
        <family val="2"/>
      </rPr>
      <t xml:space="preserve"> deverão ser registrados os valores efetivamente gastos naqueles anos, por produto e subcomponente nas </t>
    </r>
    <r>
      <rPr>
        <b/>
        <sz val="10.5"/>
        <color indexed="12"/>
        <rFont val="Arial"/>
        <family val="2"/>
      </rPr>
      <t>fontes  BID + CONTRAPARTIDA.</t>
    </r>
    <r>
      <rPr>
        <b/>
        <sz val="10.5"/>
        <color indexed="10"/>
        <rFont val="Arial"/>
        <family val="2"/>
      </rPr>
      <t xml:space="preserve">   </t>
    </r>
    <r>
      <rPr>
        <b/>
        <u val="single"/>
        <sz val="10.5"/>
        <color indexed="16"/>
        <rFont val="Arial"/>
        <family val="2"/>
      </rPr>
      <t>NÃO</t>
    </r>
    <r>
      <rPr>
        <b/>
        <sz val="10.5"/>
        <color indexed="16"/>
        <rFont val="Arial"/>
        <family val="2"/>
      </rPr>
      <t xml:space="preserve"> INCLUIR valores gastos com Rendimentos de aplicações financeiras.</t>
    </r>
  </si>
  <si>
    <t xml:space="preserve">   III. MARCO OPERACIONAL</t>
  </si>
  <si>
    <t xml:space="preserve">    4 - Distribuição por Fonte de Recurso (R$)</t>
  </si>
  <si>
    <t>BID</t>
  </si>
  <si>
    <t>Local</t>
  </si>
  <si>
    <t>CUSTOS TOTAIS (DIRETOS+ADM+IMPREV)</t>
  </si>
  <si>
    <r>
      <t>Observações:</t>
    </r>
    <r>
      <rPr>
        <sz val="10.5"/>
        <color indexed="10"/>
        <rFont val="Arial"/>
        <family val="2"/>
      </rPr>
      <t xml:space="preserve">  as colunas </t>
    </r>
    <r>
      <rPr>
        <sz val="10.5"/>
        <color indexed="12"/>
        <rFont val="Arial"/>
        <family val="2"/>
      </rPr>
      <t>“TOTAL”</t>
    </r>
    <r>
      <rPr>
        <sz val="10.5"/>
        <color indexed="10"/>
        <rFont val="Arial"/>
        <family val="2"/>
      </rPr>
      <t xml:space="preserve">  serão </t>
    </r>
    <r>
      <rPr>
        <sz val="10.5"/>
        <color indexed="12"/>
        <rFont val="Arial"/>
        <family val="2"/>
      </rPr>
      <t xml:space="preserve">automaticamente preenchidas </t>
    </r>
    <r>
      <rPr>
        <sz val="10.5"/>
        <color indexed="10"/>
        <rFont val="Arial"/>
        <family val="2"/>
      </rPr>
      <t>a partir do preenchimento da planilha 19.   As colunas dos</t>
    </r>
    <r>
      <rPr>
        <sz val="10.5"/>
        <color indexed="12"/>
        <rFont val="Arial"/>
        <family val="2"/>
      </rPr>
      <t xml:space="preserve"> </t>
    </r>
    <r>
      <rPr>
        <b/>
        <sz val="10.5"/>
        <color indexed="12"/>
        <rFont val="Arial"/>
        <family val="2"/>
      </rPr>
      <t>valores de Contrapartida deverão ser preenchidos</t>
    </r>
    <r>
      <rPr>
        <sz val="10.5"/>
        <color indexed="12"/>
        <rFont val="Arial"/>
        <family val="2"/>
      </rPr>
      <t xml:space="preserve"> </t>
    </r>
    <r>
      <rPr>
        <sz val="10.5"/>
        <color indexed="10"/>
        <rFont val="Arial"/>
        <family val="2"/>
      </rPr>
      <t xml:space="preserve">com os </t>
    </r>
    <r>
      <rPr>
        <b/>
        <sz val="10.5"/>
        <color indexed="16"/>
        <rFont val="Arial"/>
        <family val="2"/>
      </rPr>
      <t>valores efetivamente gastos</t>
    </r>
    <r>
      <rPr>
        <b/>
        <sz val="10.5"/>
        <color indexed="10"/>
        <rFont val="Arial"/>
        <family val="2"/>
      </rPr>
      <t xml:space="preserve"> em 2006, 2007, 2008, 2009 e 2010</t>
    </r>
    <r>
      <rPr>
        <sz val="10.5"/>
        <color indexed="10"/>
        <rFont val="Arial"/>
        <family val="2"/>
      </rPr>
      <t xml:space="preserve">,   e  os  </t>
    </r>
    <r>
      <rPr>
        <b/>
        <sz val="10.5"/>
        <color indexed="16"/>
        <rFont val="Arial"/>
        <family val="2"/>
      </rPr>
      <t>valores gastos e a gastar</t>
    </r>
    <r>
      <rPr>
        <b/>
        <sz val="10.5"/>
        <color indexed="10"/>
        <rFont val="Arial"/>
        <family val="2"/>
      </rPr>
      <t xml:space="preserve">  em  2011  e  2012.</t>
    </r>
    <r>
      <rPr>
        <sz val="10.5"/>
        <color indexed="10"/>
        <rFont val="Arial"/>
        <family val="2"/>
      </rPr>
      <t xml:space="preserve">  As colunas dos valores BID  estão configuradas com fórmulas para ter resultado automático, assim que lançarem os valores da Contrapartida.  As  colunas do “</t>
    </r>
    <r>
      <rPr>
        <b/>
        <sz val="10.5"/>
        <color indexed="10"/>
        <rFont val="Arial"/>
        <family val="2"/>
      </rPr>
      <t xml:space="preserve">TOTAL GERAL” </t>
    </r>
    <r>
      <rPr>
        <sz val="10.5"/>
        <color indexed="10"/>
        <rFont val="Arial"/>
        <family val="2"/>
      </rPr>
      <t>serão automaticamente preenchidas.</t>
    </r>
  </si>
  <si>
    <r>
      <t xml:space="preserve">  III. MARCO OPERACIONAL  </t>
    </r>
    <r>
      <rPr>
        <b/>
        <sz val="10.5"/>
        <rFont val="Arial"/>
        <family val="2"/>
      </rPr>
      <t xml:space="preserve">  </t>
    </r>
    <r>
      <rPr>
        <b/>
        <sz val="10.5"/>
        <color indexed="10"/>
        <rFont val="Arial"/>
        <family val="2"/>
      </rPr>
      <t xml:space="preserve">   (Esta planilha NÃO será preenchida, pois está toda formulada)</t>
    </r>
  </si>
  <si>
    <t xml:space="preserve"> 5 - Programação de Desembolso    (R$)</t>
  </si>
  <si>
    <t>FONTE</t>
  </si>
  <si>
    <t>Subtotais</t>
  </si>
  <si>
    <t>Total dos Custos Diretos</t>
  </si>
  <si>
    <t>Total  de Administração</t>
  </si>
  <si>
    <t>Total de Imprevistos</t>
  </si>
  <si>
    <t>Custos Diretos + Administração + Imprevistos</t>
  </si>
  <si>
    <t>% BID</t>
  </si>
  <si>
    <t xml:space="preserve">Local </t>
  </si>
  <si>
    <t>% Local</t>
  </si>
  <si>
    <t>% Total</t>
  </si>
  <si>
    <t xml:space="preserve">  5 - Programação de Desembolso (US$)</t>
  </si>
  <si>
    <t>Tx Câmbio</t>
  </si>
  <si>
    <r>
      <t xml:space="preserve">    III. MARCO OPERACIONAL </t>
    </r>
    <r>
      <rPr>
        <b/>
        <sz val="12"/>
        <color indexed="10"/>
        <rFont val="Arial"/>
        <family val="2"/>
      </rPr>
      <t>(Esta planilha  NÃO  será preenchida, pois está toda formulada)</t>
    </r>
  </si>
  <si>
    <t xml:space="preserve">   6 - Orçamento Global (R$)</t>
  </si>
  <si>
    <t>ITENS</t>
  </si>
  <si>
    <t xml:space="preserve">R$ </t>
  </si>
  <si>
    <t>Programação Desembolso</t>
  </si>
  <si>
    <t>Diferença</t>
  </si>
  <si>
    <t>Subtotal</t>
  </si>
  <si>
    <t>TOTAL DO PROJETO</t>
  </si>
  <si>
    <t>6 - Orçamento Global (US$)</t>
  </si>
  <si>
    <t xml:space="preserve">         III. MARCO OPERACIONAL</t>
  </si>
  <si>
    <t xml:space="preserve">        7 - Metas SIASG </t>
  </si>
  <si>
    <r>
      <t xml:space="preserve">Observação: </t>
    </r>
    <r>
      <rPr>
        <b/>
        <sz val="10.5"/>
        <color indexed="12"/>
        <rFont val="Arial"/>
        <family val="2"/>
      </rPr>
      <t xml:space="preserve">PREENCHER </t>
    </r>
    <r>
      <rPr>
        <b/>
        <sz val="10.5"/>
        <color indexed="12"/>
        <rFont val="Verdana"/>
        <family val="2"/>
      </rPr>
      <t>SOMENTE</t>
    </r>
    <r>
      <rPr>
        <b/>
        <sz val="10.5"/>
        <color indexed="12"/>
        <rFont val="Arial"/>
        <family val="2"/>
      </rPr>
      <t xml:space="preserve"> </t>
    </r>
    <r>
      <rPr>
        <b/>
        <sz val="10.5"/>
        <color indexed="10"/>
        <rFont val="Arial"/>
        <family val="2"/>
      </rPr>
      <t xml:space="preserve"> </t>
    </r>
    <r>
      <rPr>
        <b/>
        <sz val="10.5"/>
        <color indexed="12"/>
        <rFont val="Arial"/>
        <family val="2"/>
      </rPr>
      <t>o  campo</t>
    </r>
    <r>
      <rPr>
        <b/>
        <sz val="10.5"/>
        <color indexed="10"/>
        <rFont val="Arial"/>
        <family val="2"/>
      </rPr>
      <t xml:space="preserve">  </t>
    </r>
    <r>
      <rPr>
        <b/>
        <sz val="10.5"/>
        <color indexed="12"/>
        <rFont val="Arial"/>
        <family val="2"/>
      </rPr>
      <t>de</t>
    </r>
    <r>
      <rPr>
        <b/>
        <sz val="10.5"/>
        <color indexed="10"/>
        <rFont val="Arial"/>
        <family val="2"/>
      </rPr>
      <t xml:space="preserve">  </t>
    </r>
    <r>
      <rPr>
        <b/>
        <sz val="10.5"/>
        <color indexed="12"/>
        <rFont val="Arial"/>
        <family val="2"/>
      </rPr>
      <t>Duração</t>
    </r>
    <r>
      <rPr>
        <b/>
        <sz val="10.5"/>
        <color indexed="10"/>
        <rFont val="Arial"/>
        <family val="2"/>
      </rPr>
      <t>, para alterar o mês inicial, nos casos em que os convênios não foram assinados em  Abril de 2006. Os demais campos já estão corretamente preenchidos ou com fórmulas que não devem ser alteradas.</t>
    </r>
  </si>
  <si>
    <t>METAS</t>
  </si>
  <si>
    <t>ETAPA 01</t>
  </si>
  <si>
    <t>ETAPA 02</t>
  </si>
  <si>
    <t>ETAPA 03</t>
  </si>
  <si>
    <t>ETAPA 04</t>
  </si>
  <si>
    <t>ETAPA 05</t>
  </si>
  <si>
    <t>ETAPA 06</t>
  </si>
  <si>
    <t>Número</t>
  </si>
  <si>
    <t>Subcomponente</t>
  </si>
  <si>
    <t>Valor (R$)</t>
  </si>
  <si>
    <t>Qtde.</t>
  </si>
  <si>
    <t>Unidade de Medida</t>
  </si>
  <si>
    <t>Duração</t>
  </si>
  <si>
    <t>Unidade</t>
  </si>
  <si>
    <t>Abril/06 a Junho/2012</t>
  </si>
  <si>
    <t>Valor</t>
  </si>
  <si>
    <t>Quantidade</t>
  </si>
  <si>
    <t>Percentual</t>
  </si>
  <si>
    <t xml:space="preserve"> Abril/06 a Junho/2012</t>
  </si>
  <si>
    <t>Utilização de até 100% do valor de imprevistos, se necessário.</t>
  </si>
  <si>
    <t xml:space="preserve">       IV. MARCO DE EXECUÇÃO</t>
  </si>
  <si>
    <t xml:space="preserve">      1 - COMPOSIÇÃO DA UEL</t>
  </si>
  <si>
    <t xml:space="preserve">      2 - ORGANIZAÇÃO DA UEL</t>
  </si>
  <si>
    <t xml:space="preserve">    IV. MARCO DE EXECUÇÃO</t>
  </si>
  <si>
    <r>
      <t xml:space="preserve">     3 - Plano Operativo Anual 2011         </t>
    </r>
    <r>
      <rPr>
        <b/>
        <sz val="12"/>
        <color indexed="10"/>
        <rFont val="Arial"/>
        <family val="2"/>
      </rPr>
      <t>(Esta planilha  NÃO  será preenchida, pois está toda formulada)</t>
    </r>
  </si>
  <si>
    <t>COMPONENTES
SUBCOMPONENTES E PRODUTOS</t>
  </si>
  <si>
    <t>Meta e Linha de Base</t>
  </si>
  <si>
    <t>Valor Total</t>
  </si>
  <si>
    <t>Valor 2011</t>
  </si>
  <si>
    <t>Financiamento BID</t>
  </si>
  <si>
    <t>Contrapartida</t>
  </si>
  <si>
    <t xml:space="preserve">     TOTAL GERAL    (SEM Imprevistos)</t>
  </si>
  <si>
    <t>LISTA DE AQUISIÇÕES PARA O PA - 18 MESES</t>
  </si>
  <si>
    <t>F</t>
  </si>
  <si>
    <t>Eq, Material e Serviço de Apoio Operacional</t>
  </si>
  <si>
    <t>Item</t>
  </si>
  <si>
    <t xml:space="preserve">Qt.Hs / Dia </t>
  </si>
  <si>
    <t>Encargos</t>
  </si>
  <si>
    <r>
      <t xml:space="preserve">     3 - Plano Operativo Anual 2012                        </t>
    </r>
    <r>
      <rPr>
        <b/>
        <sz val="12"/>
        <color indexed="10"/>
        <rFont val="Arial"/>
        <family val="2"/>
      </rPr>
      <t>(Esta planilha  NÃO  será preenchida, pois está toda formulada)</t>
    </r>
  </si>
  <si>
    <t>Valor 2012</t>
  </si>
  <si>
    <r>
      <t xml:space="preserve">Recursos de fonte BID/ Custeio e Investimento (Realização Anual)
</t>
    </r>
    <r>
      <rPr>
        <b/>
        <sz val="10"/>
        <color indexed="10"/>
        <rFont val="Arial"/>
        <family val="2"/>
      </rPr>
      <t>(Relacionar os valores gastos em custeio e investimento, na fonte BID, para os anos de 2006 a 2010. Para 2011 e 2012 registrar os valores gastos + a gastar, custeio e investimento, na fonte BID)</t>
    </r>
  </si>
  <si>
    <t>Custeio</t>
  </si>
  <si>
    <t>Investimento</t>
  </si>
  <si>
    <t>TRIBUNAL DE CONTAS DO ESTADO DE SANTA CATARINA - TCE/SC</t>
  </si>
  <si>
    <t xml:space="preserve">O controle externo da administração pública no Brasil, no âmbito dos estados, municípios e do Distrito Federal, a cargo dos Poderes Legislativos respectivos, é exercido com o auxílio dos Tribunais de Contas, os quais têm as suas atribuições, competências e funcionamento consignados nos artigos 70 a 75 da Constituição Federal.
Das competências estabelecidas na Constituição Federal, vêem-se, entre outras, as seguintes: apreciar as contas do chefe do Executivo, mediante parecer prévio a ser submetido ao Poder Legislativo; julgar as contas dos administradores públicos, compreendidas aqui as dos presidentes dos Poderes Legislativo e Judiciário e do chefe do Ministério Público; apreciar os atos de admissão dos servidores públicos e atos de aposentadoria e fixação de proventos e pensões; realizar inspeções e auditorias de natureza contábil, financeira, orçamentária, operacional e patrimonial nas unidades administrativas dos Poderes Legislativo, Executivo e Judiciário; apurar denúncias formuladas pelos cidadãos; aplicar multas aos responsáveis por ilegalidade de despesa ou irregularidade de contas; determinar a adoção de providências necessárias ao exato cumprimento da lei, se verificada ilegalidade; sustar a execução de atos impugnados; e representar ao Poder competente sobre ilicitudes ou abusos apurados.
Para acompanhar a dinâmica das demandas da sociedade, refletidas nas legislações e atribuições retro-citadas, nova Lei Orgânica e Regimento Interno foram elaborados e implantados a partir de 2000, a estrutura organizacional do Tribunal foi reformulada e concursos públicos têm sido realizados para suprir as necessidades de pessoal. Além disso, a partir de 1995 o TCSC vêm incorparando o uso da tecnonologia de informações (TI) no controle externo com o desenvolvimento e implantação do Sistema de Auditoria de Contas Públicas - ACP. No entanto, com o advento da Lei de Responsabilidade Fiscal, novos desafios foram impostos aos tribunais uma vez que passou a ser indispensável também a fiscalização concomitante do cumprimento das metas fiscais. Para tanto o TCSC desenvolveu e implantou o sistema chamado LRF-NET, operando via browser na rede mundial de computadores, estabelecendo-se uma nova plataforma tecnológica a ser perseguida. 
É neste contexto que pautamos o presente projeto, cujos objetivos visam a dar plena visibilidade às ações desenvolvidas: ampliar o conceito da fiscalização; atuar mais ativamente na orientação e capacitação dos jurisdicionados; rever a modelagem da estrutura e dos macro-processos da organização; criar meios efetivos de difusão de normas e integração entre setores; e desenvolver uma política de Recursos Humanos voltada para a valorização de seus servidores.
</t>
  </si>
  <si>
    <t>O Tribunal de Contas do Estado de Santa Catarina é uma instituição de direito público, com a finalidade de realizar, com efetividade, a fiscalização das contas e atos de gestão das administrações públicas Estadual e Municipais, auxiliando o Poder Legislativo no controle externo, segundo princípios de legitimidade, moralidade, economicidade, publicidade, impessoalidade e legalidade, visando a construção de uma sociedade mais justa e responsável.</t>
  </si>
  <si>
    <t>As ações desenvolvidas pelo Tribunal de Contas do Estado de Santa Catarina, coerentes com sua visão de futuro, deverão observar as seguintes orientações: a) Acessibilidade: os dados, informações e o conhecimento gerados devem estar disponíveis à sociedade; b) Transparência: garantia de evidência à sociedade dos procedimentos, atos e resultados do TCE; Comunicabilidade: as atribuições exercidas e as atividades desenvolvidas pelo TCE devem ser levadas ao conhecimento da sociedade em linguagem clara e acessivel/objetiva; d) Interatividade: os processos e procedimentos adotados pelo TCE/SC devem ser permanentemente submetidos à críticas e sugestões internas e externas; e) Tempestividade: as decisões no TCE/SC, nas esferas gerenciais e de controle externo, devem processar-se em tempo oportuno; f) Integração interna e externa: as atividades desenvolvidas pelo TCE/SC devem ser decorrentes de esforços comuns, possibilitando resultados à sociedade; e g) Uniformização: nas esferas gerenciais e de controle externo devem ser adotados critérios e observados princípios que homogenizem os procedimentos e decisões.</t>
  </si>
  <si>
    <t>O Tribunal de Contas do Estado de Santa Catarina deve ser reconhecido como uma instituição que: a) avalia a gestão dos recursos publicos quanto à economicidade, eficiência, eficácia e efetividade através de modernos procedimentos de auditoria e fiscalização; b) gerencia informações sobre a administração pública catarinense, definindo indicadores de qualificação e desempenho para o controle externo e social; c) produzir e difundir conhecimenos que contribuam à melhoria crescente da gestão de recursos públicos do Estado e de Municípios; d) desenvolve suas atividades em sintonia com as expectativas da sociedade (Tribunal Cidadão).</t>
  </si>
  <si>
    <t>Não</t>
  </si>
  <si>
    <t>Ausência de avaliação de resultado das administrações</t>
  </si>
  <si>
    <t>Auditorias de resultado e avaliação de programas criada e implementada.</t>
  </si>
  <si>
    <t>Insuficiente qualificação em tecnicas de auditoria e fiscalização</t>
  </si>
  <si>
    <t>Programa de capacitação em técnicas de auditoria e fiscalização concebido, implantado e avaliado</t>
  </si>
  <si>
    <t>Ausência de cultura de planejamento e de utilização de ferramentas gerenciais</t>
  </si>
  <si>
    <t>Plano de capacitação gerencial elaborado e implementado</t>
  </si>
  <si>
    <t>Subutilização dos recursos disponíveis e defasagem de conhecimentos sobre métodos e ferramentas para o desenvolvimento de sistemas</t>
  </si>
  <si>
    <t>Programa de capacitação de usuários e gestores de TI implantado e avaliado</t>
  </si>
  <si>
    <t>Insuficiência do parque de informática</t>
  </si>
  <si>
    <t>Parque tecnológico do TC revisto e implementado</t>
  </si>
  <si>
    <t>Deficiência no programa de capacitação de RH e inadequação da estrutura voltada à capacitação</t>
  </si>
  <si>
    <t>Instituto de Contas estruturado com programa de capacitação elaborado, implantado e avaliado</t>
  </si>
  <si>
    <t>Falta de instrumentos para a gestão do projetos</t>
  </si>
  <si>
    <t xml:space="preserve">Plano de Ação para implementação do projeto elaborado </t>
  </si>
  <si>
    <t>Baixo conhecimento e know how em gerenciamento, monitoramento e avaliação de Projetos</t>
  </si>
  <si>
    <t>Sistemática de gestão, monitoramento e avaliação do projeto criada e implantada</t>
  </si>
  <si>
    <t xml:space="preserve">* "Participação em todos os eventos, com representação do corpo deliberativo e do corpo técnico, promovidos pelo IRB e pela ATRICON Realização do 3º Simpósio Técnico do IRB em Florianópolis-SC, em maio de 2004 Realização de Simpósio Internacional sobre Corrupção em parceria com o Instituto Ruy Barbosa." 
</t>
  </si>
  <si>
    <t>* Celebração de acordos de cooperação em Tecnologia de Informações com outros Tribunais de Contas estaduais e municipais a partir de 1999 cedendo uso sistemas aplicados ao Controle Externo .
NOTA: Constava do Projeto do TCE-SC dois produtos/soluções para este subcomponente que até o momento não possuem qualquer execução e que sua inclusão, por orientação da Direção Nacional,  à época, refletia uma preocupação muito focada em soluções compartilhadas em TI, quais sejam: "Modelo de gestão de soluções compartilhadas e de cooperação técnica criado" e "Padrões de comunicação entre sistemas (interoperabilidade) definidos e incorporados na política de TI dos TCs". Na prática os TCs tem compartilhado uma série de soluções técnicas que não estão diretamente relacionadas a TI, por exemplo, metodologia em auditoria operacional. Assim, manter-se-á o produto "Soluções técnicas passíveis de compartilhamento e/ou cooperação técnica identificadas, pactuadas e implantadas", excluindo-se os dois outros.</t>
  </si>
  <si>
    <t xml:space="preserve">* "Edição de revista técnica - nº 1 e 2 - 2003 Edição parecer simplificado das contas do governo - nº 1 - 2004 Televisonamento e transmissão pelo canal de TV da Assembléia Legislativa das sessões relativas a emissão do parecer prévio sobre as contas do governador - 2003 e 2004 Programa semanal em TV aberta sobre o TCE-SC Realização de auditorias de programas" 
</t>
  </si>
  <si>
    <t>* "Realização, desde 1998, dos Ciclos de estudos e debates da administração municipal, reunindo e capacitando mais de 1.500 gestores e técnicos municipais, em média, por ano Participação em treinamentos promovidos pela administração estadual Produção e divulgação de video-auditoria em programa ambiental em 2003"</t>
  </si>
  <si>
    <t>* "Concepção, desenvolvimento e implantação de sistemas informatizados voltados ao controle externo: ACP (captura informações - 1994), Contas Anuais Município (automação relatórios - 1998), LRF-net (pontos de controle da LRF - 2001), Eco-net (editais de concorrência - 2002), SCO-net (obras - 2003) Racionalização dos procedimentos relacionados aos processos automatizados pelos sistemas acima citados Elaboração de Resoluções e Instruções normativas regulamentando aplicação dos sistemas informatizados aplicados ao controle externo Atualização e revisão da Lei Orgânica e do Regimento Interno acomodando os dispositivos da LRF e Emendas Constitucionais 19 e 20 Capacitação em auditoria operacional dos AFCE que desenvolvem atividades de auditoria e fiscalização Realização de auditorias de programas"  
NOTA: O Projeto do TCESC elaborado em 2006 previa, além das soluções/produtos que constam no atual projeto, algumas soluções a serem implantadas na segunda fase do PROMOEX, quais sejam: Sistema de Apoio às Auditorias; Metodologia em Gerenciamento Eletrônico de Documentos e Metodologias em Business Intelligence. São soluções que dependem da conclusão dos produtos priorizados para essa primeira fase, permanecendo como possíveis alternativas para a próxima etapa.</t>
  </si>
  <si>
    <r>
      <t xml:space="preserve">* "Elaboração e implantação de planejamento estratégico em 2002 para o quinquênio 2003-2007 Implantação da Auditoria Interna Desenvolvimento e implantação de sistema de recursos humanos e sistema de materiais e patrimônio" 
NOTA: O Projeto do TCESC elaborado em 2006 previa, além das soluções/produtos que constam no atual projeto,  o produto  </t>
    </r>
    <r>
      <rPr>
        <b/>
        <sz val="10"/>
        <rFont val="Arial"/>
        <family val="2"/>
      </rPr>
      <t>"Sistema de informações gerenciais aplicado à gestão do TC"</t>
    </r>
    <r>
      <rPr>
        <sz val="10"/>
        <rFont val="Arial"/>
        <family val="2"/>
      </rPr>
      <t xml:space="preserve">, cujo desenvolvimento e implantação ocorreria na segunda fase do PROMOEX, tendo em vista que o mesmo depende da implementação dos produtos priorizados para esta primeira fase. </t>
    </r>
  </si>
  <si>
    <t xml:space="preserve">* "Desenvovlimento e implantação de inúmeros sistemas para o controle externo e para a administração do TC a partir de 1994 Aquisição e manutenção de parque de equipamentos compatível com as necessidades do TC Desenvolvimento e implantação de site disponibilizando serviços e divulgando ações do TC Criação de cultura priopícia ao uso generalizado de Tecnologia de Informações" 
NOTA:  O Projeto do TCESC elaborado em 2006 previa, além das soluções/produtos que constam no atual projeto, o PRODUTO "Política de segurança e contingência elaboradas e implantadas". Por ser uma área extremamente dinâmica, exigindo atualizações constantes de softwares e um nível crescente de segurança, o TCE-SC já possui implantada uma política de segurança. Sua atualização e revisão dar-se-á com o próprio plano estratégico de TI. </t>
  </si>
  <si>
    <t>* "Criação e implantação do Instituto de Contas voltado à capacitação interna e externa - 2002/2003. Elaboração e implantação de Plano de Cargos e Salários - Lei Complementar 202/2004.  Aplicação de Avaliação de Desempenho e incentivo à produtividade desde 1998"
NOTA: A atual lei que rege a gestão de pessoal do TCE-SC contempla uma sistemática de avaliação de desempenho e que recentemente (2008) foi automatizada pela área de TI do TCE-SC como um módulo do SIAPE - Sistema de Administração de Pessoal. Motivo pelo qual, o produto "Sistemática de avaliação de desempenho individual", está sendo retirado do projeto para execução nesta fase do PROMOEX.</t>
  </si>
  <si>
    <t>Não existe Avanço cadastrado.</t>
  </si>
  <si>
    <t>* "Desenvolvimento e implantação de sistema de captura e análise cumprimento da LRF através da web (LRF-Net) Inclusão da análise do cumprimento dos pontos de controle da LRF nos Relatórios de Contas de prefeito e governador Autuação, instrução e julgamento processos relacionados ao cumprimento dos pontos de controle da LRF".</t>
  </si>
  <si>
    <t>Produzir e distribuir publicações
Produzir vídeo institucional
Capacitar gestores em comunicação institucional
Adaptar Auditório para realização de eventos multimídia
Realizar eventos de interação com a sociedade
Implantar Ouvidoria
Televisionar e transmitir Sessões do TCESC</t>
  </si>
  <si>
    <r>
      <t xml:space="preserve">Meta: </t>
    </r>
    <r>
      <rPr>
        <sz val="10"/>
        <rFont val="Arial"/>
        <family val="2"/>
      </rPr>
      <t xml:space="preserve">No mínimo, duas ações anuais de articulação com  o cidadão e/ou com a sociedade organizada em 5 anos
</t>
    </r>
    <r>
      <rPr>
        <b/>
        <sz val="10"/>
        <rFont val="Arial"/>
        <family val="2"/>
      </rPr>
      <t>Indicador:</t>
    </r>
    <r>
      <rPr>
        <sz val="10"/>
        <rFont val="Arial"/>
        <family val="2"/>
      </rPr>
      <t xml:space="preserve">  Nº de articulação com  o cidadão e/ou com a sociedade organizada de ações / 5 </t>
    </r>
  </si>
  <si>
    <t>Propor minutas de convênio
Celebrar e publicar convênio</t>
  </si>
  <si>
    <r>
      <t xml:space="preserve">Meta: </t>
    </r>
    <r>
      <rPr>
        <sz val="10"/>
        <rFont val="Arial"/>
        <family val="2"/>
      </rPr>
      <t xml:space="preserve">No mínimo 6 acordos de cooperação interinstitucional celebrados e realizados em 5 anos
</t>
    </r>
    <r>
      <rPr>
        <b/>
        <sz val="10"/>
        <rFont val="Arial"/>
        <family val="2"/>
      </rPr>
      <t>Indicador:</t>
    </r>
    <r>
      <rPr>
        <sz val="10"/>
        <rFont val="Arial"/>
        <family val="2"/>
      </rPr>
      <t xml:space="preserve"> Nº de acordos de cooperação interinstitucional celebrados</t>
    </r>
  </si>
  <si>
    <t>Video Institucional</t>
  </si>
  <si>
    <t xml:space="preserve">Câmera Vídeo </t>
  </si>
  <si>
    <t>Publicação</t>
  </si>
  <si>
    <t>Reforma do Auditório</t>
  </si>
  <si>
    <t>Participação em  eventos de capacitação</t>
  </si>
  <si>
    <t>Capacitar servidores para auditorias operacionais
Planejar e executar auditorias operacionais
Elaborar Relatório
Aprovar e divulgar Relatório</t>
  </si>
  <si>
    <r>
      <t xml:space="preserve">Meta: </t>
    </r>
    <r>
      <rPr>
        <sz val="10"/>
        <rFont val="Arial"/>
        <family val="2"/>
      </rPr>
      <t>15 auditorias de resultado realizadas até o final do programa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auditorias operacionais realizadas</t>
    </r>
  </si>
  <si>
    <t>Baixo conhecimento dos jurisdicionados municipais e estaduais no tocante as normas de controle externo</t>
  </si>
  <si>
    <t>Jurisdicionados (incluindo órgãos do controle interno)  capacitados pelo TC.</t>
  </si>
  <si>
    <t>Elaborar programa de capacitação
Realizar capacitação
Avaliar capacitação
Elaborar e distribuir apostilas aos jurisdicionados</t>
  </si>
  <si>
    <r>
      <t xml:space="preserve">Meta: </t>
    </r>
    <r>
      <rPr>
        <sz val="10"/>
        <rFont val="Arial"/>
        <family val="2"/>
      </rPr>
      <t>Capacitar 12.500 servidores, agentes públicos e políticos em eventos  do TCSC.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de participantes em eventos  do TCSC.</t>
    </r>
  </si>
  <si>
    <t>Participação</t>
  </si>
  <si>
    <t>Notebook</t>
  </si>
  <si>
    <t>Veículo</t>
  </si>
  <si>
    <t>Conhecer e avaliar soluções técnicas
Mapear processos chaves
Redesenhar processos
Revisar normatização
Elaborar manuais
Implementar redesenho processos</t>
  </si>
  <si>
    <t>Elaborar plano de capacitação
Realizar capacitação
Avaliar capacitação</t>
  </si>
  <si>
    <r>
      <t xml:space="preserve">Meta: </t>
    </r>
    <r>
      <rPr>
        <sz val="10"/>
        <rFont val="Arial"/>
        <family val="2"/>
      </rPr>
      <t>14 dos processos de trabalho finalistícos redesenhados, manualizados e implementados em 5 anos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processos de trabalho finalistícos redesenhados</t>
    </r>
  </si>
  <si>
    <r>
      <t xml:space="preserve">Meta: </t>
    </r>
    <r>
      <rPr>
        <sz val="10"/>
        <rFont val="Arial"/>
        <family val="2"/>
      </rPr>
      <t>1100 participações dos servidores em capacitações técnicas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de participações</t>
    </r>
  </si>
  <si>
    <t>Redesenho</t>
  </si>
  <si>
    <t>Software</t>
  </si>
  <si>
    <t>Conhecer e avaliar soluções técnicas
Debater e definir metodologia
Elaborar/Revisar PE
Aprovar e implantar PE</t>
  </si>
  <si>
    <r>
      <t>Meta:</t>
    </r>
    <r>
      <rPr>
        <sz val="10"/>
        <rFont val="Arial"/>
        <family val="2"/>
      </rPr>
      <t xml:space="preserve"> Planejamento estratégico revisado e implementado em 5 anos</t>
    </r>
    <r>
      <rPr>
        <b/>
        <sz val="10"/>
        <rFont val="Arial"/>
        <family val="2"/>
      </rPr>
      <t xml:space="preserve">
Indicador:</t>
    </r>
    <r>
      <rPr>
        <sz val="10"/>
        <rFont val="Arial"/>
        <family val="2"/>
      </rPr>
      <t xml:space="preserve"> Plano implantado</t>
    </r>
  </si>
  <si>
    <r>
      <t xml:space="preserve">Meta: </t>
    </r>
    <r>
      <rPr>
        <sz val="10"/>
        <rFont val="Arial"/>
        <family val="2"/>
      </rPr>
      <t>100 participações dos dirigentes e gerentes do TC em capacitação gerencial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dirigentes e gerentes do TC capacitados</t>
    </r>
  </si>
  <si>
    <t>Planejamento Estratégico</t>
  </si>
  <si>
    <t>Evento</t>
  </si>
  <si>
    <t>Conhecer e avaliar soluções técnicas
Elaborar termo de referência
Contratar consultoria
Acompanhar elaboração PETI
Aprovar, implantar e divulgar PETI</t>
  </si>
  <si>
    <r>
      <t>Meta:</t>
    </r>
    <r>
      <rPr>
        <sz val="10"/>
        <rFont val="Arial"/>
        <family val="2"/>
      </rPr>
      <t xml:space="preserve"> Planejamento estratégico de TI criado e implantado até o final da execução dessa fase do Programa.</t>
    </r>
    <r>
      <rPr>
        <b/>
        <sz val="10"/>
        <rFont val="Arial"/>
        <family val="2"/>
      </rPr>
      <t xml:space="preserve">
Indicador:</t>
    </r>
    <r>
      <rPr>
        <sz val="10"/>
        <rFont val="Arial"/>
        <family val="2"/>
      </rPr>
      <t xml:space="preserve"> Nº de planejamentos estratégicos de TI formalizados.</t>
    </r>
  </si>
  <si>
    <r>
      <t xml:space="preserve">Meta: </t>
    </r>
    <r>
      <rPr>
        <sz val="10"/>
        <rFont val="Arial"/>
        <family val="2"/>
      </rPr>
      <t>200 usuários e gestores de TI capacitados em 05 anos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usuários e gestores de TI capacitados</t>
    </r>
  </si>
  <si>
    <r>
      <t xml:space="preserve">Meta: </t>
    </r>
    <r>
      <rPr>
        <sz val="10"/>
        <rFont val="Arial"/>
        <family val="2"/>
      </rPr>
      <t>293 equipamentos de TI adquiridos para renovação do parque tecnológico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equipamentos de TI adquiridos</t>
    </r>
  </si>
  <si>
    <t>Desenvolver Aplicativo</t>
  </si>
  <si>
    <t>Equipamentos de TI</t>
  </si>
  <si>
    <t>Conhecer e avaliar soluções técnicas
Realizar diagnóstico
Elaborar política RH
Implantar política RH
Informatizar registros funcionais</t>
  </si>
  <si>
    <r>
      <t xml:space="preserve">Meta: </t>
    </r>
    <r>
      <rPr>
        <sz val="10"/>
        <rFont val="Arial"/>
        <family val="2"/>
      </rPr>
      <t>Política de recursos Humanos definida e  implementada em até 5 anos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Política definida e implantada</t>
    </r>
  </si>
  <si>
    <t>Conhecer e avaliar soluções técnicas
Elaborar plano de capacitação
Promover a capacitação  
Avaliar capacitação
Instalar salas de treinamento</t>
  </si>
  <si>
    <r>
      <t xml:space="preserve">Meta: </t>
    </r>
    <r>
      <rPr>
        <sz val="10"/>
        <rFont val="Arial"/>
        <family val="2"/>
      </rPr>
      <t>100 participações de servidores em eventos de capacitação promovidos pelo ICON.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Nº participação dos servidores em capacitações</t>
    </r>
  </si>
  <si>
    <t>Politica de RH</t>
  </si>
  <si>
    <t>Mobiliário</t>
  </si>
  <si>
    <t>Equipamento de Multimídia</t>
  </si>
  <si>
    <t>Definir equipe
Integrar UEL à estrutura organizacional
Identificar e adequar área física
Instalar mobiliário, equipamentos e material de apoio e comunicação</t>
  </si>
  <si>
    <r>
      <t>Meta:</t>
    </r>
    <r>
      <rPr>
        <sz val="10"/>
        <rFont val="Arial"/>
        <family val="2"/>
      </rPr>
      <t xml:space="preserve"> UEL implantada com 3 profissionais alocados em 1 ano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 xml:space="preserve">Nº UEL implantada </t>
    </r>
  </si>
  <si>
    <t>Dar conhecimento aos servidores designados para a UEL sobre o PROMOEX
Capacitar equipe do TCE-SC para elaboração do Projeto
Capacitar UEL na gestão do projeto
Elaborar e executar Projeto do TCE-SC</t>
  </si>
  <si>
    <r>
      <t>Meta:</t>
    </r>
    <r>
      <rPr>
        <sz val="10"/>
        <rFont val="Arial"/>
        <family val="2"/>
      </rPr>
      <t xml:space="preserve"> 80 horas de capacitação em elaboração e gerenciamento de projetos para 3 profissionais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Somatório de horas de capacitação/6 profissionias</t>
    </r>
  </si>
  <si>
    <t>Conhecer metodologia planejamernto operacional
Elaborar o plano de Ação
Difundir plano de ação
Implantar plano de ação</t>
  </si>
  <si>
    <r>
      <t xml:space="preserve">Meta: </t>
    </r>
    <r>
      <rPr>
        <sz val="10"/>
        <rFont val="Arial"/>
        <family val="2"/>
      </rPr>
      <t>Plano de Ação para implementação do projeto elaborado em 5 anos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Somatório POAS/período total projeto</t>
    </r>
  </si>
  <si>
    <t>Capacitar equipe
Participar de reuniões técnicas
Implantar procedimentos
Monitorar e avaliar projeto</t>
  </si>
  <si>
    <r>
      <t>Meta:</t>
    </r>
    <r>
      <rPr>
        <sz val="10"/>
        <rFont val="Arial"/>
        <family val="2"/>
      </rPr>
      <t xml:space="preserve"> 40 horas de capacitação em monitoramento e avaliação de projetos para 3 profissionais</t>
    </r>
    <r>
      <rPr>
        <b/>
        <sz val="10"/>
        <rFont val="Arial"/>
        <family val="2"/>
      </rPr>
      <t xml:space="preserve">
Indicador: </t>
    </r>
    <r>
      <rPr>
        <sz val="10"/>
        <rFont val="Arial"/>
        <family val="2"/>
      </rPr>
      <t>Somatório de horas de capacitação/3 profissionias</t>
    </r>
  </si>
  <si>
    <t xml:space="preserve">I. MARCO DE REFERÊNCIA  </t>
  </si>
  <si>
    <t xml:space="preserve">II. MARCO ESTRATÉGICO  </t>
  </si>
  <si>
    <t xml:space="preserve">A Unidade de Execução Local – UEL terá a seguinte composição:
I – Coordenador Geral: Luiz Alberto de Souza Gonçalves;
II – Coordenador Técnico: Gilberto Paiva de Almeida;
III – Coordenador Administrativo-Financeiro: Raul Fernando Fernandes Teixeira.
</t>
  </si>
  <si>
    <t xml:space="preserve">Ao Coordenador Geral compete:
I - manter estreita articulação com a Direção Nacional do Programa e participar, quando convocado, das reuniões de interesse do Programa;
II - coordenar, supervisionar e avaliar os trabalhos da Unidade de Execução Local - UEL;
III - submeter ao Presidente do Tribunal de Contas, para aprovação, as solicitações de recursos, o Plano Operativo Anual - POA e o Plano Anual de Aquisições e de Capacitação - PAAC, bem como propostas de ajustes ao Regulamento Operacional do Programa - ROP;
IV - apresentar os relatórios físicos e financeiros de desenvolvimento do programa, na forma estabelecida pela Direção Nacional do Programa;
V - autorizar todos os pagamentos, em conjunto com o Coordenador Administrativo-Financeiro, referentes às despesas de capital, de custeio e de pessoal do Programa;
VI - propor admissões e dispensas, bem como determinar apuração de responsabilidades;
VII - representar a Unidade de Execução Local - UEL e desempenhar outras atividades que lhe forem atribuídas na execução do Programa.
Ao Coordenador Técnico compete:
I - planejar, coordenar e controlar as atividades dos componentes do projeto;
II - prestar os esclarecimentos técnicos necessários à execução do projeto;
III - elaborar relatórios técnicos;
IV - elaborar os termos de referência;
V - coordenar e gerenciar em conjunto com o Coordenador Administrativo-Financeiro a execução das ações contempladas no Projeto;
VI - identificar hipóteses e participar da formulação de soluções compartilhadas;
VII – elaborar, em conjunto com o Coordenador Administrativo-Financeiro, os Plano Operativo Anual – POA e de Aquisições e de Capacitação - PAAC; 
VIII - desempenhar outras atividades definidas pela Coordenação Geral.
Ao Coordenador Administrativo-Financeiro compete:
I - planejar, coordenar e controlar as atividades orçamentárias, administrativas e financeiras do Projeto;
II - efetuar as prestações de contas e elaborar os relatórios físicos e financeiros, gerenciais, de progresso e outros requeridos pela Direção Nacional do Programa;
III - manter sistemas contábeis, financeiros e gerenciais compatíveis e harmônicos com o estabelecido pela Direção Nacional do Programa e pelo Banco Interamericano de Desenvolvimento - BID;
IV - prestar atendimento às solicitações e inspeções dos órgãos Federal e Estadual de controle interno e externo, assim como de auditoria do Agente Financeiro;
V - efetuar os pagamentos em conjunto com o Coordenador Geral;
VI - elaborar, em conjunto com o Coordenador Técnico, os Plano Operativo Anual - POA e o Plano Anual de Aquisições e de Capacitação - PAAC;
VII - manter as atividades administrativas e financeiras do projeto integradas ao Sistema de Gestão de Projeto - SGP, em consonância com as diretrizes da Direção Nacional do Programa; e
VIII - desempenhar outras atividades definidas pela Coordenação Geral.
</t>
  </si>
  <si>
    <t>Baixa interação entre TCE e sociedade</t>
  </si>
  <si>
    <t>Instrumentos de interação com a sociedade ampliados e implementados.</t>
  </si>
  <si>
    <t>Desenvolver Nova Página Internet</t>
  </si>
  <si>
    <t>Inventariar parque tecnológico
Identificar defasagens
Especificar equipamentos
Adquirir equipamentos
Instalar equipamentos
Desenvolver aplicativo 
Remodelar Página da Internet</t>
  </si>
  <si>
    <t>Trasmissão das Sessões Rádio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</si>
</sst>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]* #,##0.00_);_([$€]* \(#,##0.00\);_([$€]* \-??_);_(@_)"/>
    <numFmt numFmtId="165" formatCode="_(* #,##0.00_);_(* \(#,##0.00\);_(* \-??_);_(@_)"/>
    <numFmt numFmtId="166" formatCode="_-* #,##0.00_-;\-* #,##0.00_-;_-* \-??_-;_-@_-"/>
    <numFmt numFmtId="167" formatCode="_(* #,##0_);_(* \(#,##0\);_(* \-??_);_(@_)"/>
    <numFmt numFmtId="168" formatCode="dd/mm/yy"/>
    <numFmt numFmtId="169" formatCode="&quot;R$ &quot;#,##0.00_);[Red]&quot;(R$ &quot;#,##0.00\)"/>
    <numFmt numFmtId="170" formatCode="#,##0&quot;   &quot;;\-#,##0&quot;   &quot;"/>
    <numFmt numFmtId="171" formatCode="_(* #,##0.000_);_(* \(#,##0.000\);_(* \-??_);_(@_)"/>
    <numFmt numFmtId="172" formatCode="_(* #,##0.0_);_(* \(#,##0.0\);_(* \-??_);_(@_)"/>
    <numFmt numFmtId="173" formatCode="_(* #,##0.00_);_(* \(#,##0.00\);_(* &quot;-&quot;??_);_(@_)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.5"/>
      <color indexed="12"/>
      <name val="Arial"/>
      <family val="2"/>
    </font>
    <font>
      <b/>
      <sz val="10.5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47"/>
      <name val="Arial"/>
      <family val="2"/>
    </font>
    <font>
      <b/>
      <sz val="8"/>
      <name val="Arial"/>
      <family val="2"/>
    </font>
    <font>
      <b/>
      <u val="single"/>
      <sz val="10.5"/>
      <color indexed="16"/>
      <name val="Arial"/>
      <family val="2"/>
    </font>
    <font>
      <b/>
      <sz val="10.5"/>
      <color indexed="16"/>
      <name val="Arial"/>
      <family val="2"/>
    </font>
    <font>
      <sz val="10.5"/>
      <color indexed="10"/>
      <name val="Arial"/>
      <family val="2"/>
    </font>
    <font>
      <sz val="10.5"/>
      <color indexed="12"/>
      <name val="Arial"/>
      <family val="2"/>
    </font>
    <font>
      <b/>
      <sz val="10.5"/>
      <color indexed="12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6" fillId="38" borderId="0" applyNumberFormat="0" applyBorder="0" applyAlignment="0" applyProtection="0"/>
    <xf numFmtId="0" fontId="4" fillId="39" borderId="1" applyNumberFormat="0" applyAlignment="0" applyProtection="0"/>
    <xf numFmtId="0" fontId="57" fillId="40" borderId="2" applyNumberFormat="0" applyAlignment="0" applyProtection="0"/>
    <xf numFmtId="0" fontId="58" fillId="41" borderId="3" applyNumberFormat="0" applyAlignment="0" applyProtection="0"/>
    <xf numFmtId="0" fontId="59" fillId="0" borderId="4" applyNumberFormat="0" applyFill="0" applyAlignment="0" applyProtection="0"/>
    <xf numFmtId="0" fontId="5" fillId="42" borderId="5" applyNumberFormat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60" fillId="49" borderId="2" applyNumberFormat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0" applyNumberFormat="0" applyFont="0" applyAlignment="0" applyProtection="0"/>
    <xf numFmtId="0" fontId="0" fillId="54" borderId="11" applyNumberFormat="0" applyAlignment="0" applyProtection="0"/>
    <xf numFmtId="0" fontId="14" fillId="39" borderId="12" applyNumberFormat="0" applyAlignment="0" applyProtection="0"/>
    <xf numFmtId="9" fontId="0" fillId="0" borderId="0" applyFill="0" applyBorder="0" applyAlignment="0" applyProtection="0"/>
    <xf numFmtId="0" fontId="63" fillId="40" borderId="13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4" applyNumberFormat="0" applyFill="0" applyAlignment="0" applyProtection="0"/>
    <xf numFmtId="0" fontId="8" fillId="0" borderId="6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16" fillId="0" borderId="0" applyNumberFormat="0" applyFill="0" applyBorder="0" applyAlignment="0" applyProtection="0"/>
  </cellStyleXfs>
  <cellXfs count="8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21" xfId="0" applyFont="1" applyBorder="1" applyAlignment="1">
      <alignment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20" fillId="0" borderId="22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horizontal="left" vertical="center"/>
    </xf>
    <xf numFmtId="0" fontId="24" fillId="52" borderId="23" xfId="0" applyFont="1" applyFill="1" applyBorder="1" applyAlignment="1">
      <alignment vertical="center"/>
    </xf>
    <xf numFmtId="0" fontId="24" fillId="52" borderId="24" xfId="0" applyFont="1" applyFill="1" applyBorder="1" applyAlignment="1">
      <alignment vertical="center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justify" vertical="center" wrapText="1"/>
      <protection locked="0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7" fillId="52" borderId="26" xfId="0" applyFont="1" applyFill="1" applyBorder="1" applyAlignment="1">
      <alignment vertical="center" wrapText="1"/>
    </xf>
    <xf numFmtId="0" fontId="27" fillId="52" borderId="26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8" fillId="7" borderId="26" xfId="0" applyFont="1" applyFill="1" applyBorder="1" applyAlignment="1">
      <alignment horizontal="left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8" fillId="52" borderId="26" xfId="0" applyFont="1" applyFill="1" applyBorder="1" applyAlignment="1">
      <alignment horizontal="left" vertical="center" wrapText="1"/>
    </xf>
    <xf numFmtId="0" fontId="18" fillId="52" borderId="26" xfId="0" applyFont="1" applyFill="1" applyBorder="1" applyAlignment="1">
      <alignment horizontal="center" vertical="center" wrapText="1"/>
    </xf>
    <xf numFmtId="0" fontId="0" fillId="0" borderId="26" xfId="0" applyFont="1" applyBorder="1" applyAlignment="1" applyProtection="1">
      <alignment vertical="center" wrapText="1"/>
      <protection locked="0"/>
    </xf>
    <xf numFmtId="0" fontId="28" fillId="0" borderId="26" xfId="0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0" borderId="26" xfId="0" applyFont="1" applyBorder="1" applyAlignment="1">
      <alignment vertical="center" wrapText="1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39" borderId="2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vertical="center" wrapText="1"/>
    </xf>
    <xf numFmtId="0" fontId="29" fillId="0" borderId="0" xfId="0" applyFont="1" applyAlignment="1">
      <alignment/>
    </xf>
    <xf numFmtId="0" fontId="30" fillId="52" borderId="26" xfId="0" applyFont="1" applyFill="1" applyBorder="1" applyAlignment="1">
      <alignment vertical="center"/>
    </xf>
    <xf numFmtId="0" fontId="29" fillId="0" borderId="26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23" fillId="0" borderId="26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top" wrapText="1"/>
    </xf>
    <xf numFmtId="0" fontId="29" fillId="0" borderId="26" xfId="0" applyFont="1" applyBorder="1" applyAlignment="1">
      <alignment vertical="center" wrapText="1"/>
    </xf>
    <xf numFmtId="0" fontId="36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5" fontId="0" fillId="0" borderId="0" xfId="90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18" fillId="42" borderId="26" xfId="0" applyFont="1" applyFill="1" applyBorder="1" applyAlignment="1" applyProtection="1">
      <alignment horizontal="left" vertical="center"/>
      <protection hidden="1"/>
    </xf>
    <xf numFmtId="0" fontId="18" fillId="42" borderId="26" xfId="0" applyFont="1" applyFill="1" applyBorder="1" applyAlignment="1">
      <alignment horizontal="center" vertical="center"/>
    </xf>
    <xf numFmtId="0" fontId="37" fillId="42" borderId="26" xfId="0" applyFont="1" applyFill="1" applyBorder="1" applyAlignment="1">
      <alignment horizontal="right" vertical="center"/>
    </xf>
    <xf numFmtId="165" fontId="18" fillId="42" borderId="26" xfId="90" applyFont="1" applyFill="1" applyBorder="1" applyAlignment="1" applyProtection="1">
      <alignment horizontal="center" vertical="center" wrapText="1"/>
      <protection/>
    </xf>
    <xf numFmtId="165" fontId="18" fillId="42" borderId="26" xfId="9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8" fillId="0" borderId="26" xfId="0" applyFont="1" applyFill="1" applyBorder="1" applyAlignment="1" applyProtection="1">
      <alignment vertical="center" wrapText="1"/>
      <protection hidden="1"/>
    </xf>
    <xf numFmtId="0" fontId="0" fillId="0" borderId="26" xfId="0" applyFont="1" applyBorder="1" applyAlignment="1">
      <alignment horizontal="center" vertical="center"/>
    </xf>
    <xf numFmtId="166" fontId="18" fillId="4" borderId="26" xfId="90" applyNumberFormat="1" applyFont="1" applyFill="1" applyBorder="1" applyAlignment="1" applyProtection="1">
      <alignment vertical="center"/>
      <protection/>
    </xf>
    <xf numFmtId="165" fontId="18" fillId="4" borderId="26" xfId="9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 applyProtection="1">
      <alignment vertical="center" wrapText="1"/>
      <protection hidden="1"/>
    </xf>
    <xf numFmtId="0" fontId="18" fillId="39" borderId="2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26" xfId="0" applyFont="1" applyFill="1" applyBorder="1" applyAlignment="1" applyProtection="1">
      <alignment vertical="center" wrapText="1"/>
      <protection hidden="1"/>
    </xf>
    <xf numFmtId="0" fontId="0" fillId="0" borderId="26" xfId="0" applyFont="1" applyFill="1" applyBorder="1" applyAlignment="1">
      <alignment vertical="center"/>
    </xf>
    <xf numFmtId="165" fontId="18" fillId="0" borderId="26" xfId="90" applyFont="1" applyFill="1" applyBorder="1" applyAlignment="1" applyProtection="1">
      <alignment horizontal="center" vertical="center"/>
      <protection/>
    </xf>
    <xf numFmtId="0" fontId="18" fillId="4" borderId="26" xfId="0" applyFont="1" applyFill="1" applyBorder="1" applyAlignment="1">
      <alignment vertical="center" wrapText="1"/>
    </xf>
    <xf numFmtId="165" fontId="18" fillId="4" borderId="26" xfId="90" applyFont="1" applyFill="1" applyBorder="1" applyAlignment="1" applyProtection="1">
      <alignment horizontal="right" vertical="center"/>
      <protection/>
    </xf>
    <xf numFmtId="0" fontId="18" fillId="7" borderId="26" xfId="0" applyFont="1" applyFill="1" applyBorder="1" applyAlignment="1" applyProtection="1">
      <alignment horizontal="left" vertical="center"/>
      <protection hidden="1"/>
    </xf>
    <xf numFmtId="0" fontId="18" fillId="7" borderId="26" xfId="0" applyFont="1" applyFill="1" applyBorder="1" applyAlignment="1">
      <alignment horizontal="left" vertical="center"/>
    </xf>
    <xf numFmtId="165" fontId="18" fillId="7" borderId="26" xfId="90" applyFont="1" applyFill="1" applyBorder="1" applyAlignment="1" applyProtection="1">
      <alignment horizontal="right" vertical="center"/>
      <protection/>
    </xf>
    <xf numFmtId="0" fontId="18" fillId="52" borderId="26" xfId="0" applyFont="1" applyFill="1" applyBorder="1" applyAlignment="1" applyProtection="1">
      <alignment horizontal="left" vertical="center" wrapText="1"/>
      <protection hidden="1"/>
    </xf>
    <xf numFmtId="0" fontId="18" fillId="52" borderId="26" xfId="0" applyFont="1" applyFill="1" applyBorder="1" applyAlignment="1">
      <alignment horizontal="left" vertical="center"/>
    </xf>
    <xf numFmtId="165" fontId="0" fillId="52" borderId="26" xfId="90" applyFill="1" applyBorder="1" applyAlignment="1" applyProtection="1">
      <alignment horizontal="right" vertical="center"/>
      <protection/>
    </xf>
    <xf numFmtId="0" fontId="38" fillId="55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165" fontId="0" fillId="0" borderId="26" xfId="90" applyFill="1" applyBorder="1" applyAlignment="1" applyProtection="1">
      <alignment horizontal="right" vertical="center"/>
      <protection/>
    </xf>
    <xf numFmtId="0" fontId="38" fillId="39" borderId="26" xfId="0" applyFont="1" applyFill="1" applyBorder="1" applyAlignment="1">
      <alignment vertical="center" wrapText="1"/>
    </xf>
    <xf numFmtId="0" fontId="0" fillId="52" borderId="26" xfId="0" applyFont="1" applyFill="1" applyBorder="1" applyAlignment="1" applyProtection="1">
      <alignment horizontal="center" vertical="center" wrapText="1"/>
      <protection locked="0"/>
    </xf>
    <xf numFmtId="0" fontId="18" fillId="7" borderId="26" xfId="0" applyFont="1" applyFill="1" applyBorder="1" applyAlignment="1" applyProtection="1">
      <alignment horizontal="left" vertical="center" wrapText="1"/>
      <protection hidden="1"/>
    </xf>
    <xf numFmtId="0" fontId="0" fillId="7" borderId="26" xfId="0" applyFont="1" applyFill="1" applyBorder="1" applyAlignment="1" applyProtection="1">
      <alignment horizontal="center" vertical="center" wrapText="1"/>
      <protection locked="0"/>
    </xf>
    <xf numFmtId="0" fontId="0" fillId="7" borderId="26" xfId="0" applyFont="1" applyFill="1" applyBorder="1" applyAlignment="1">
      <alignment vertical="center"/>
    </xf>
    <xf numFmtId="0" fontId="39" fillId="7" borderId="26" xfId="0" applyFont="1" applyFill="1" applyBorder="1" applyAlignment="1" applyProtection="1">
      <alignment horizontal="center" vertical="center" wrapText="1"/>
      <protection locked="0"/>
    </xf>
    <xf numFmtId="0" fontId="18" fillId="52" borderId="26" xfId="0" applyFont="1" applyFill="1" applyBorder="1" applyAlignment="1">
      <alignment vertical="center" wrapText="1"/>
    </xf>
    <xf numFmtId="0" fontId="0" fillId="52" borderId="26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 wrapText="1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>
      <alignment vertical="center" wrapText="1"/>
    </xf>
    <xf numFmtId="0" fontId="18" fillId="52" borderId="26" xfId="0" applyFont="1" applyFill="1" applyBorder="1" applyAlignment="1" applyProtection="1">
      <alignment vertical="center"/>
      <protection hidden="1"/>
    </xf>
    <xf numFmtId="0" fontId="18" fillId="56" borderId="26" xfId="0" applyFont="1" applyFill="1" applyBorder="1" applyAlignment="1" applyProtection="1">
      <alignment vertical="center"/>
      <protection hidden="1"/>
    </xf>
    <xf numFmtId="0" fontId="0" fillId="56" borderId="26" xfId="0" applyFont="1" applyFill="1" applyBorder="1" applyAlignment="1">
      <alignment horizontal="center" vertical="center"/>
    </xf>
    <xf numFmtId="0" fontId="0" fillId="56" borderId="26" xfId="0" applyFont="1" applyFill="1" applyBorder="1" applyAlignment="1">
      <alignment vertical="center"/>
    </xf>
    <xf numFmtId="165" fontId="18" fillId="56" borderId="26" xfId="90" applyFont="1" applyFill="1" applyBorder="1" applyAlignment="1" applyProtection="1">
      <alignment horizontal="right" vertical="center"/>
      <protection/>
    </xf>
    <xf numFmtId="167" fontId="0" fillId="0" borderId="0" xfId="90" applyNumberFormat="1" applyFont="1" applyFill="1" applyBorder="1" applyAlignment="1" applyProtection="1">
      <alignment vertical="center"/>
      <protection/>
    </xf>
    <xf numFmtId="165" fontId="0" fillId="0" borderId="0" xfId="90" applyFont="1" applyFill="1" applyBorder="1" applyAlignment="1" applyProtection="1">
      <alignment vertical="center"/>
      <protection/>
    </xf>
    <xf numFmtId="167" fontId="0" fillId="0" borderId="0" xfId="90" applyNumberFormat="1" applyFont="1" applyFill="1" applyBorder="1" applyAlignment="1" applyProtection="1">
      <alignment horizontal="center" vertical="center"/>
      <protection/>
    </xf>
    <xf numFmtId="165" fontId="0" fillId="0" borderId="0" xfId="9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27" fillId="57" borderId="27" xfId="0" applyFont="1" applyFill="1" applyBorder="1" applyAlignment="1">
      <alignment horizontal="left" vertical="center"/>
    </xf>
    <xf numFmtId="0" fontId="27" fillId="57" borderId="28" xfId="0" applyFont="1" applyFill="1" applyBorder="1" applyAlignment="1">
      <alignment horizontal="left" vertical="center"/>
    </xf>
    <xf numFmtId="167" fontId="27" fillId="57" borderId="28" xfId="90" applyNumberFormat="1" applyFont="1" applyFill="1" applyBorder="1" applyAlignment="1" applyProtection="1">
      <alignment vertical="center"/>
      <protection/>
    </xf>
    <xf numFmtId="165" fontId="27" fillId="57" borderId="28" xfId="90" applyFont="1" applyFill="1" applyBorder="1" applyAlignment="1" applyProtection="1">
      <alignment vertical="center"/>
      <protection/>
    </xf>
    <xf numFmtId="0" fontId="27" fillId="57" borderId="28" xfId="0" applyFont="1" applyFill="1" applyBorder="1" applyAlignment="1">
      <alignment vertical="center"/>
    </xf>
    <xf numFmtId="167" fontId="27" fillId="57" borderId="28" xfId="90" applyNumberFormat="1" applyFont="1" applyFill="1" applyBorder="1" applyAlignment="1" applyProtection="1">
      <alignment horizontal="center" vertical="center"/>
      <protection/>
    </xf>
    <xf numFmtId="165" fontId="27" fillId="57" borderId="28" xfId="90" applyNumberFormat="1" applyFont="1" applyFill="1" applyBorder="1" applyAlignment="1" applyProtection="1">
      <alignment vertical="center"/>
      <protection/>
    </xf>
    <xf numFmtId="0" fontId="27" fillId="57" borderId="28" xfId="0" applyFont="1" applyFill="1" applyBorder="1" applyAlignment="1">
      <alignment vertical="center" wrapText="1"/>
    </xf>
    <xf numFmtId="165" fontId="27" fillId="57" borderId="29" xfId="90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0" fillId="0" borderId="28" xfId="0" applyFill="1" applyBorder="1" applyAlignment="1">
      <alignment vertical="center" wrapText="1"/>
    </xf>
    <xf numFmtId="167" fontId="0" fillId="0" borderId="28" xfId="90" applyNumberFormat="1" applyFont="1" applyFill="1" applyBorder="1" applyAlignment="1" applyProtection="1">
      <alignment vertical="center" wrapText="1"/>
      <protection/>
    </xf>
    <xf numFmtId="165" fontId="0" fillId="0" borderId="28" xfId="90" applyFont="1" applyFill="1" applyBorder="1" applyAlignment="1" applyProtection="1">
      <alignment vertical="center" wrapText="1"/>
      <protection/>
    </xf>
    <xf numFmtId="167" fontId="0" fillId="0" borderId="28" xfId="90" applyNumberFormat="1" applyFont="1" applyFill="1" applyBorder="1" applyAlignment="1" applyProtection="1">
      <alignment horizontal="center" vertical="center" wrapText="1"/>
      <protection/>
    </xf>
    <xf numFmtId="165" fontId="0" fillId="0" borderId="28" xfId="90" applyNumberFormat="1" applyFont="1" applyFill="1" applyBorder="1" applyAlignment="1" applyProtection="1">
      <alignment vertical="center" wrapText="1"/>
      <protection/>
    </xf>
    <xf numFmtId="165" fontId="0" fillId="0" borderId="29" xfId="9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18" fillId="52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167" fontId="18" fillId="0" borderId="26" xfId="90" applyNumberFormat="1" applyFont="1" applyFill="1" applyBorder="1" applyAlignment="1" applyProtection="1">
      <alignment horizontal="center" vertical="center"/>
      <protection/>
    </xf>
    <xf numFmtId="167" fontId="18" fillId="52" borderId="26" xfId="90" applyNumberFormat="1" applyFont="1" applyFill="1" applyBorder="1" applyAlignment="1" applyProtection="1">
      <alignment horizontal="center" vertical="center"/>
      <protection/>
    </xf>
    <xf numFmtId="165" fontId="18" fillId="52" borderId="26" xfId="90" applyNumberFormat="1" applyFont="1" applyFill="1" applyBorder="1" applyAlignment="1" applyProtection="1">
      <alignment horizontal="center" vertical="center"/>
      <protection/>
    </xf>
    <xf numFmtId="165" fontId="18" fillId="52" borderId="26" xfId="90" applyFont="1" applyFill="1" applyBorder="1" applyAlignment="1" applyProtection="1">
      <alignment horizontal="center" vertical="center"/>
      <protection/>
    </xf>
    <xf numFmtId="167" fontId="18" fillId="0" borderId="26" xfId="90" applyNumberFormat="1" applyFont="1" applyFill="1" applyBorder="1" applyAlignment="1" applyProtection="1">
      <alignment horizontal="center" vertical="center" wrapText="1"/>
      <protection/>
    </xf>
    <xf numFmtId="165" fontId="18" fillId="0" borderId="26" xfId="90" applyFont="1" applyFill="1" applyBorder="1" applyAlignment="1" applyProtection="1">
      <alignment horizontal="center" vertical="center" wrapText="1"/>
      <protection/>
    </xf>
    <xf numFmtId="167" fontId="18" fillId="52" borderId="26" xfId="90" applyNumberFormat="1" applyFont="1" applyFill="1" applyBorder="1" applyAlignment="1" applyProtection="1">
      <alignment horizontal="center" vertical="center" wrapText="1"/>
      <protection/>
    </xf>
    <xf numFmtId="165" fontId="18" fillId="52" borderId="26" xfId="90" applyFont="1" applyFill="1" applyBorder="1" applyAlignment="1" applyProtection="1">
      <alignment horizontal="center" vertical="center" wrapText="1"/>
      <protection/>
    </xf>
    <xf numFmtId="167" fontId="0" fillId="0" borderId="26" xfId="90" applyNumberFormat="1" applyFont="1" applyFill="1" applyBorder="1" applyAlignment="1" applyProtection="1">
      <alignment vertical="center"/>
      <protection locked="0"/>
    </xf>
    <xf numFmtId="165" fontId="0" fillId="0" borderId="26" xfId="90" applyFont="1" applyFill="1" applyBorder="1" applyAlignment="1" applyProtection="1">
      <alignment vertical="center"/>
      <protection locked="0"/>
    </xf>
    <xf numFmtId="165" fontId="0" fillId="39" borderId="26" xfId="90" applyFont="1" applyFill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 locked="0"/>
    </xf>
    <xf numFmtId="167" fontId="0" fillId="0" borderId="26" xfId="90" applyNumberFormat="1" applyFont="1" applyFill="1" applyBorder="1" applyAlignment="1" applyProtection="1">
      <alignment horizontal="center" vertical="center"/>
      <protection locked="0"/>
    </xf>
    <xf numFmtId="165" fontId="0" fillId="0" borderId="26" xfId="9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 wrapText="1"/>
      <protection locked="0"/>
    </xf>
    <xf numFmtId="167" fontId="0" fillId="0" borderId="26" xfId="90" applyNumberFormat="1" applyFill="1" applyBorder="1" applyAlignment="1" applyProtection="1">
      <alignment vertical="center"/>
      <protection locked="0"/>
    </xf>
    <xf numFmtId="165" fontId="0" fillId="0" borderId="26" xfId="90" applyFill="1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165" fontId="0" fillId="0" borderId="26" xfId="0" applyNumberFormat="1" applyFont="1" applyBorder="1" applyAlignment="1">
      <alignment horizontal="left" vertical="center" wrapText="1"/>
    </xf>
    <xf numFmtId="167" fontId="0" fillId="0" borderId="26" xfId="90" applyNumberFormat="1" applyFill="1" applyBorder="1" applyAlignment="1" applyProtection="1">
      <alignment horizontal="center" vertical="center"/>
      <protection locked="0"/>
    </xf>
    <xf numFmtId="165" fontId="0" fillId="0" borderId="26" xfId="90" applyFill="1" applyBorder="1" applyAlignment="1" applyProtection="1">
      <alignment horizontal="center" vertical="center"/>
      <protection locked="0"/>
    </xf>
    <xf numFmtId="167" fontId="0" fillId="0" borderId="26" xfId="90" applyNumberFormat="1" applyFont="1" applyFill="1" applyBorder="1" applyAlignment="1" applyProtection="1">
      <alignment horizontal="center" vertical="center" wrapText="1"/>
      <protection locked="0"/>
    </xf>
    <xf numFmtId="165" fontId="0" fillId="0" borderId="26" xfId="90" applyNumberFormat="1" applyFont="1" applyFill="1" applyBorder="1" applyAlignment="1" applyProtection="1">
      <alignment vertical="center" wrapText="1"/>
      <protection locked="0"/>
    </xf>
    <xf numFmtId="0" fontId="19" fillId="58" borderId="26" xfId="0" applyFont="1" applyFill="1" applyBorder="1" applyAlignment="1">
      <alignment horizontal="right" vertical="center" wrapText="1"/>
    </xf>
    <xf numFmtId="165" fontId="18" fillId="58" borderId="26" xfId="90" applyFont="1" applyFill="1" applyBorder="1" applyAlignment="1" applyProtection="1">
      <alignment vertical="center"/>
      <protection/>
    </xf>
    <xf numFmtId="165" fontId="18" fillId="58" borderId="26" xfId="90" applyFont="1" applyFill="1" applyBorder="1" applyAlignment="1" applyProtection="1">
      <alignment vertical="center" wrapText="1"/>
      <protection/>
    </xf>
    <xf numFmtId="167" fontId="18" fillId="58" borderId="26" xfId="90" applyNumberFormat="1" applyFont="1" applyFill="1" applyBorder="1" applyAlignment="1" applyProtection="1">
      <alignment vertical="center"/>
      <protection/>
    </xf>
    <xf numFmtId="165" fontId="18" fillId="58" borderId="26" xfId="90" applyNumberFormat="1" applyFont="1" applyFill="1" applyBorder="1" applyAlignment="1" applyProtection="1">
      <alignment vertical="center"/>
      <protection/>
    </xf>
    <xf numFmtId="0" fontId="18" fillId="57" borderId="0" xfId="0" applyFont="1" applyFill="1" applyBorder="1" applyAlignment="1">
      <alignment horizontal="left" vertical="center"/>
    </xf>
    <xf numFmtId="167" fontId="0" fillId="57" borderId="0" xfId="90" applyNumberFormat="1" applyFont="1" applyFill="1" applyBorder="1" applyAlignment="1" applyProtection="1">
      <alignment vertical="center"/>
      <protection/>
    </xf>
    <xf numFmtId="165" fontId="0" fillId="57" borderId="0" xfId="90" applyFont="1" applyFill="1" applyBorder="1" applyAlignment="1" applyProtection="1">
      <alignment vertical="center"/>
      <protection/>
    </xf>
    <xf numFmtId="0" fontId="0" fillId="57" borderId="0" xfId="0" applyFill="1" applyAlignment="1">
      <alignment vertical="center"/>
    </xf>
    <xf numFmtId="167" fontId="0" fillId="57" borderId="0" xfId="90" applyNumberFormat="1" applyFont="1" applyFill="1" applyBorder="1" applyAlignment="1" applyProtection="1">
      <alignment horizontal="center" vertical="center"/>
      <protection/>
    </xf>
    <xf numFmtId="165" fontId="0" fillId="57" borderId="0" xfId="90" applyNumberFormat="1" applyFont="1" applyFill="1" applyBorder="1" applyAlignment="1" applyProtection="1">
      <alignment vertical="center"/>
      <protection/>
    </xf>
    <xf numFmtId="0" fontId="18" fillId="0" borderId="30" xfId="0" applyFont="1" applyBorder="1" applyAlignment="1">
      <alignment horizontal="center" vertical="center"/>
    </xf>
    <xf numFmtId="167" fontId="18" fillId="0" borderId="31" xfId="90" applyNumberFormat="1" applyFont="1" applyFill="1" applyBorder="1" applyAlignment="1" applyProtection="1">
      <alignment vertical="center"/>
      <protection/>
    </xf>
    <xf numFmtId="165" fontId="18" fillId="0" borderId="31" xfId="90" applyFont="1" applyFill="1" applyBorder="1" applyAlignment="1" applyProtection="1">
      <alignment vertical="center"/>
      <protection/>
    </xf>
    <xf numFmtId="0" fontId="18" fillId="0" borderId="32" xfId="0" applyFont="1" applyBorder="1" applyAlignment="1">
      <alignment horizontal="right" vertical="center"/>
    </xf>
    <xf numFmtId="0" fontId="18" fillId="52" borderId="30" xfId="0" applyFont="1" applyFill="1" applyBorder="1" applyAlignment="1">
      <alignment horizontal="center" vertical="center"/>
    </xf>
    <xf numFmtId="167" fontId="18" fillId="52" borderId="31" xfId="90" applyNumberFormat="1" applyFont="1" applyFill="1" applyBorder="1" applyAlignment="1" applyProtection="1">
      <alignment horizontal="center" vertical="center"/>
      <protection/>
    </xf>
    <xf numFmtId="165" fontId="18" fillId="52" borderId="31" xfId="90" applyNumberFormat="1" applyFont="1" applyFill="1" applyBorder="1" applyAlignment="1" applyProtection="1">
      <alignment horizontal="center" vertical="center"/>
      <protection/>
    </xf>
    <xf numFmtId="0" fontId="18" fillId="52" borderId="32" xfId="0" applyFont="1" applyFill="1" applyBorder="1" applyAlignment="1">
      <alignment horizontal="center" vertical="center"/>
    </xf>
    <xf numFmtId="165" fontId="18" fillId="0" borderId="33" xfId="90" applyFont="1" applyFill="1" applyBorder="1" applyAlignment="1" applyProtection="1">
      <alignment horizontal="center" vertical="center"/>
      <protection/>
    </xf>
    <xf numFmtId="165" fontId="18" fillId="0" borderId="34" xfId="90" applyFont="1" applyFill="1" applyBorder="1" applyAlignment="1" applyProtection="1">
      <alignment horizontal="right" vertical="center"/>
      <protection/>
    </xf>
    <xf numFmtId="165" fontId="18" fillId="52" borderId="32" xfId="90" applyFont="1" applyFill="1" applyBorder="1" applyAlignment="1" applyProtection="1">
      <alignment horizontal="center" vertical="center"/>
      <protection/>
    </xf>
    <xf numFmtId="167" fontId="18" fillId="0" borderId="31" xfId="90" applyNumberFormat="1" applyFont="1" applyFill="1" applyBorder="1" applyAlignment="1" applyProtection="1">
      <alignment horizontal="center" vertical="center"/>
      <protection/>
    </xf>
    <xf numFmtId="165" fontId="18" fillId="0" borderId="32" xfId="90" applyFont="1" applyFill="1" applyBorder="1" applyAlignment="1" applyProtection="1">
      <alignment horizontal="right" vertical="center"/>
      <protection/>
    </xf>
    <xf numFmtId="0" fontId="18" fillId="0" borderId="35" xfId="0" applyFont="1" applyFill="1" applyBorder="1" applyAlignment="1">
      <alignment horizontal="center" vertical="center" wrapText="1"/>
    </xf>
    <xf numFmtId="167" fontId="18" fillId="0" borderId="36" xfId="90" applyNumberFormat="1" applyFont="1" applyFill="1" applyBorder="1" applyAlignment="1" applyProtection="1">
      <alignment horizontal="center" vertical="center" wrapText="1"/>
      <protection/>
    </xf>
    <xf numFmtId="165" fontId="18" fillId="0" borderId="36" xfId="9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>
      <alignment horizontal="center" vertical="center" wrapText="1"/>
    </xf>
    <xf numFmtId="0" fontId="18" fillId="52" borderId="35" xfId="0" applyFont="1" applyFill="1" applyBorder="1" applyAlignment="1">
      <alignment horizontal="center" vertical="center" wrapText="1"/>
    </xf>
    <xf numFmtId="165" fontId="18" fillId="52" borderId="36" xfId="90" applyFont="1" applyFill="1" applyBorder="1" applyAlignment="1" applyProtection="1">
      <alignment horizontal="center" vertical="center" wrapText="1"/>
      <protection/>
    </xf>
    <xf numFmtId="0" fontId="18" fillId="52" borderId="37" xfId="0" applyFont="1" applyFill="1" applyBorder="1" applyAlignment="1">
      <alignment horizontal="center" vertical="center" wrapText="1"/>
    </xf>
    <xf numFmtId="165" fontId="18" fillId="0" borderId="38" xfId="90" applyFont="1" applyFill="1" applyBorder="1" applyAlignment="1" applyProtection="1">
      <alignment horizontal="center" vertical="center" wrapText="1"/>
      <protection/>
    </xf>
    <xf numFmtId="167" fontId="18" fillId="52" borderId="36" xfId="90" applyNumberFormat="1" applyFont="1" applyFill="1" applyBorder="1" applyAlignment="1" applyProtection="1">
      <alignment horizontal="center" vertical="center" wrapText="1"/>
      <protection/>
    </xf>
    <xf numFmtId="165" fontId="18" fillId="52" borderId="37" xfId="90" applyFont="1" applyFill="1" applyBorder="1" applyAlignment="1" applyProtection="1">
      <alignment horizontal="center" vertical="center" wrapText="1"/>
      <protection/>
    </xf>
    <xf numFmtId="165" fontId="18" fillId="0" borderId="37" xfId="90" applyFont="1" applyFill="1" applyBorder="1" applyAlignment="1" applyProtection="1">
      <alignment horizontal="center" vertical="center" wrapText="1"/>
      <protection/>
    </xf>
    <xf numFmtId="167" fontId="0" fillId="0" borderId="39" xfId="90" applyNumberFormat="1" applyFill="1" applyBorder="1" applyAlignment="1" applyProtection="1">
      <alignment vertical="center"/>
      <protection locked="0"/>
    </xf>
    <xf numFmtId="165" fontId="0" fillId="0" borderId="40" xfId="90" applyFont="1" applyFill="1" applyBorder="1" applyAlignment="1" applyProtection="1">
      <alignment vertical="center"/>
      <protection locked="0"/>
    </xf>
    <xf numFmtId="165" fontId="0" fillId="39" borderId="32" xfId="90" applyFont="1" applyFill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vertical="center"/>
      <protection locked="0"/>
    </xf>
    <xf numFmtId="167" fontId="0" fillId="0" borderId="39" xfId="90" applyNumberFormat="1" applyFont="1" applyFill="1" applyBorder="1" applyAlignment="1" applyProtection="1">
      <alignment horizontal="center" vertical="center"/>
      <protection locked="0"/>
    </xf>
    <xf numFmtId="165" fontId="0" fillId="0" borderId="40" xfId="90" applyNumberFormat="1" applyFont="1" applyFill="1" applyBorder="1" applyAlignment="1" applyProtection="1">
      <alignment vertical="center"/>
      <protection locked="0"/>
    </xf>
    <xf numFmtId="167" fontId="0" fillId="0" borderId="39" xfId="90" applyNumberFormat="1" applyFont="1" applyFill="1" applyBorder="1" applyAlignment="1" applyProtection="1">
      <alignment vertical="center"/>
      <protection locked="0"/>
    </xf>
    <xf numFmtId="165" fontId="0" fillId="39" borderId="34" xfId="90" applyFont="1" applyFill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 locked="0"/>
    </xf>
    <xf numFmtId="167" fontId="0" fillId="0" borderId="43" xfId="90" applyNumberFormat="1" applyFont="1" applyFill="1" applyBorder="1" applyAlignment="1" applyProtection="1">
      <alignment vertical="center"/>
      <protection locked="0"/>
    </xf>
    <xf numFmtId="165" fontId="0" fillId="0" borderId="44" xfId="90" applyFont="1" applyFill="1" applyBorder="1" applyAlignment="1" applyProtection="1">
      <alignment vertical="center"/>
      <protection locked="0"/>
    </xf>
    <xf numFmtId="165" fontId="0" fillId="39" borderId="45" xfId="90" applyFont="1" applyFill="1" applyBorder="1" applyAlignment="1" applyProtection="1">
      <alignment vertical="center"/>
      <protection/>
    </xf>
    <xf numFmtId="165" fontId="0" fillId="0" borderId="40" xfId="90" applyFill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left" vertical="center" wrapText="1"/>
      <protection locked="0"/>
    </xf>
    <xf numFmtId="167" fontId="0" fillId="0" borderId="47" xfId="90" applyNumberFormat="1" applyFill="1" applyBorder="1" applyAlignment="1" applyProtection="1">
      <alignment vertical="center"/>
      <protection locked="0"/>
    </xf>
    <xf numFmtId="165" fontId="0" fillId="0" borderId="48" xfId="90" applyFont="1" applyFill="1" applyBorder="1" applyAlignment="1" applyProtection="1">
      <alignment vertical="center"/>
      <protection locked="0"/>
    </xf>
    <xf numFmtId="165" fontId="0" fillId="39" borderId="49" xfId="90" applyFont="1" applyFill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vertical="center" wrapText="1"/>
      <protection locked="0"/>
    </xf>
    <xf numFmtId="167" fontId="0" fillId="0" borderId="47" xfId="90" applyNumberFormat="1" applyFont="1" applyFill="1" applyBorder="1" applyAlignment="1" applyProtection="1">
      <alignment horizontal="left" vertical="center"/>
      <protection locked="0"/>
    </xf>
    <xf numFmtId="165" fontId="0" fillId="0" borderId="48" xfId="90" applyFont="1" applyFill="1" applyBorder="1" applyAlignment="1" applyProtection="1">
      <alignment horizontal="left" vertical="center"/>
      <protection locked="0"/>
    </xf>
    <xf numFmtId="0" fontId="0" fillId="0" borderId="46" xfId="0" applyFont="1" applyBorder="1" applyAlignment="1" applyProtection="1">
      <alignment vertical="center"/>
      <protection locked="0"/>
    </xf>
    <xf numFmtId="165" fontId="0" fillId="0" borderId="48" xfId="90" applyFill="1" applyBorder="1" applyAlignment="1" applyProtection="1">
      <alignment vertical="center"/>
      <protection locked="0"/>
    </xf>
    <xf numFmtId="165" fontId="0" fillId="39" borderId="50" xfId="90" applyFont="1" applyFill="1" applyBorder="1" applyAlignment="1" applyProtection="1">
      <alignment vertical="center"/>
      <protection/>
    </xf>
    <xf numFmtId="167" fontId="0" fillId="0" borderId="47" xfId="90" applyNumberFormat="1" applyFont="1" applyFill="1" applyBorder="1" applyAlignment="1" applyProtection="1">
      <alignment vertical="center"/>
      <protection locked="0"/>
    </xf>
    <xf numFmtId="165" fontId="0" fillId="0" borderId="47" xfId="90" applyFont="1" applyFill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167" fontId="0" fillId="0" borderId="36" xfId="90" applyNumberFormat="1" applyFill="1" applyBorder="1" applyAlignment="1" applyProtection="1">
      <alignment vertical="center"/>
      <protection locked="0"/>
    </xf>
    <xf numFmtId="165" fontId="0" fillId="0" borderId="52" xfId="90" applyFill="1" applyBorder="1" applyAlignment="1" applyProtection="1">
      <alignment vertical="center"/>
      <protection locked="0"/>
    </xf>
    <xf numFmtId="165" fontId="0" fillId="39" borderId="37" xfId="90" applyFont="1" applyFill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 locked="0"/>
    </xf>
    <xf numFmtId="165" fontId="0" fillId="39" borderId="38" xfId="90" applyFont="1" applyFill="1" applyBorder="1" applyAlignment="1" applyProtection="1">
      <alignment vertical="center"/>
      <protection/>
    </xf>
    <xf numFmtId="167" fontId="0" fillId="0" borderId="43" xfId="90" applyNumberFormat="1" applyFill="1" applyBorder="1" applyAlignment="1" applyProtection="1">
      <alignment vertical="center"/>
      <protection locked="0"/>
    </xf>
    <xf numFmtId="165" fontId="0" fillId="0" borderId="44" xfId="90" applyFill="1" applyBorder="1" applyAlignment="1" applyProtection="1">
      <alignment vertical="center"/>
      <protection locked="0"/>
    </xf>
    <xf numFmtId="0" fontId="18" fillId="52" borderId="26" xfId="0" applyFont="1" applyFill="1" applyBorder="1" applyAlignment="1">
      <alignment horizontal="right" vertical="center" wrapText="1"/>
    </xf>
    <xf numFmtId="165" fontId="18" fillId="52" borderId="26" xfId="90" applyFont="1" applyFill="1" applyBorder="1" applyAlignment="1" applyProtection="1">
      <alignment vertical="center"/>
      <protection/>
    </xf>
    <xf numFmtId="165" fontId="18" fillId="52" borderId="27" xfId="90" applyFont="1" applyFill="1" applyBorder="1" applyAlignment="1" applyProtection="1">
      <alignment vertical="center" wrapText="1"/>
      <protection/>
    </xf>
    <xf numFmtId="167" fontId="18" fillId="52" borderId="27" xfId="90" applyNumberFormat="1" applyFont="1" applyFill="1" applyBorder="1" applyAlignment="1" applyProtection="1">
      <alignment vertical="center"/>
      <protection/>
    </xf>
    <xf numFmtId="165" fontId="18" fillId="52" borderId="29" xfId="90" applyFont="1" applyFill="1" applyBorder="1" applyAlignment="1" applyProtection="1">
      <alignment vertical="center"/>
      <protection/>
    </xf>
    <xf numFmtId="165" fontId="18" fillId="52" borderId="27" xfId="90" applyFont="1" applyFill="1" applyBorder="1" applyAlignment="1" applyProtection="1">
      <alignment vertical="center"/>
      <protection/>
    </xf>
    <xf numFmtId="165" fontId="18" fillId="52" borderId="29" xfId="90" applyNumberFormat="1" applyFont="1" applyFill="1" applyBorder="1" applyAlignment="1" applyProtection="1">
      <alignment vertical="center"/>
      <protection/>
    </xf>
    <xf numFmtId="0" fontId="0" fillId="57" borderId="0" xfId="0" applyFill="1" applyAlignment="1">
      <alignment vertical="center" wrapText="1"/>
    </xf>
    <xf numFmtId="0" fontId="18" fillId="52" borderId="27" xfId="0" applyFont="1" applyFill="1" applyBorder="1" applyAlignment="1">
      <alignment horizontal="center" vertical="center"/>
    </xf>
    <xf numFmtId="167" fontId="18" fillId="52" borderId="28" xfId="90" applyNumberFormat="1" applyFont="1" applyFill="1" applyBorder="1" applyAlignment="1" applyProtection="1">
      <alignment horizontal="center" vertical="center"/>
      <protection/>
    </xf>
    <xf numFmtId="165" fontId="18" fillId="52" borderId="28" xfId="90" applyNumberFormat="1" applyFont="1" applyFill="1" applyBorder="1" applyAlignment="1" applyProtection="1">
      <alignment horizontal="center" vertical="center"/>
      <protection/>
    </xf>
    <xf numFmtId="0" fontId="18" fillId="52" borderId="45" xfId="0" applyFont="1" applyFill="1" applyBorder="1" applyAlignment="1">
      <alignment horizontal="right" vertical="center"/>
    </xf>
    <xf numFmtId="165" fontId="18" fillId="0" borderId="53" xfId="90" applyFont="1" applyFill="1" applyBorder="1" applyAlignment="1" applyProtection="1">
      <alignment horizontal="right" vertical="center"/>
      <protection/>
    </xf>
    <xf numFmtId="165" fontId="40" fillId="52" borderId="53" xfId="90" applyFont="1" applyFill="1" applyBorder="1" applyAlignment="1" applyProtection="1">
      <alignment horizontal="center" vertical="center"/>
      <protection/>
    </xf>
    <xf numFmtId="0" fontId="18" fillId="0" borderId="30" xfId="0" applyFont="1" applyBorder="1" applyAlignment="1">
      <alignment horizontal="left" vertical="center" wrapText="1"/>
    </xf>
    <xf numFmtId="167" fontId="0" fillId="0" borderId="26" xfId="90" applyNumberFormat="1" applyFont="1" applyFill="1" applyBorder="1" applyAlignment="1" applyProtection="1">
      <alignment horizontal="right" vertical="center"/>
      <protection locked="0"/>
    </xf>
    <xf numFmtId="165" fontId="0" fillId="0" borderId="26" xfId="90" applyFont="1" applyFill="1" applyBorder="1" applyAlignment="1" applyProtection="1">
      <alignment horizontal="right" vertical="center"/>
      <protection locked="0"/>
    </xf>
    <xf numFmtId="167" fontId="0" fillId="0" borderId="26" xfId="90" applyNumberFormat="1" applyFont="1" applyFill="1" applyBorder="1" applyAlignment="1" applyProtection="1">
      <alignment horizontal="justify" vertical="center"/>
      <protection locked="0"/>
    </xf>
    <xf numFmtId="165" fontId="0" fillId="0" borderId="26" xfId="90" applyFont="1" applyFill="1" applyBorder="1" applyAlignment="1" applyProtection="1">
      <alignment horizontal="justify" vertical="center"/>
      <protection locked="0"/>
    </xf>
    <xf numFmtId="0" fontId="0" fillId="0" borderId="26" xfId="0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 vertical="center" wrapText="1"/>
    </xf>
    <xf numFmtId="167" fontId="0" fillId="0" borderId="26" xfId="90" applyNumberFormat="1" applyFont="1" applyFill="1" applyBorder="1" applyAlignment="1" applyProtection="1">
      <alignment horizontal="left" vertical="center"/>
      <protection locked="0"/>
    </xf>
    <xf numFmtId="165" fontId="0" fillId="0" borderId="26" xfId="90" applyFont="1" applyFill="1" applyBorder="1" applyAlignment="1" applyProtection="1">
      <alignment horizontal="left" vertical="center"/>
      <protection locked="0"/>
    </xf>
    <xf numFmtId="165" fontId="0" fillId="0" borderId="35" xfId="0" applyNumberFormat="1" applyFont="1" applyBorder="1" applyAlignment="1">
      <alignment horizontal="left" vertical="center" wrapText="1"/>
    </xf>
    <xf numFmtId="165" fontId="0" fillId="0" borderId="26" xfId="90" applyNumberForma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165" fontId="0" fillId="0" borderId="54" xfId="0" applyNumberFormat="1" applyFont="1" applyBorder="1" applyAlignment="1">
      <alignment horizontal="left" vertical="center" wrapText="1"/>
    </xf>
    <xf numFmtId="167" fontId="0" fillId="0" borderId="26" xfId="90" applyNumberFormat="1" applyFill="1" applyBorder="1" applyAlignment="1" applyProtection="1">
      <alignment horizontal="center" vertical="center"/>
      <protection/>
    </xf>
    <xf numFmtId="165" fontId="0" fillId="0" borderId="26" xfId="90" applyNumberFormat="1" applyFill="1" applyBorder="1" applyAlignment="1" applyProtection="1">
      <alignment vertical="center"/>
      <protection/>
    </xf>
    <xf numFmtId="165" fontId="0" fillId="0" borderId="46" xfId="0" applyNumberFormat="1" applyFont="1" applyBorder="1" applyAlignment="1">
      <alignment horizontal="left" vertical="center" wrapText="1"/>
    </xf>
    <xf numFmtId="0" fontId="18" fillId="52" borderId="55" xfId="0" applyFont="1" applyFill="1" applyBorder="1" applyAlignment="1">
      <alignment horizontal="right" vertical="center" wrapText="1"/>
    </xf>
    <xf numFmtId="165" fontId="18" fillId="52" borderId="56" xfId="90" applyFont="1" applyFill="1" applyBorder="1" applyAlignment="1" applyProtection="1">
      <alignment vertical="center"/>
      <protection/>
    </xf>
    <xf numFmtId="165" fontId="18" fillId="52" borderId="57" xfId="90" applyFont="1" applyFill="1" applyBorder="1" applyAlignment="1" applyProtection="1">
      <alignment vertical="center"/>
      <protection/>
    </xf>
    <xf numFmtId="165" fontId="18" fillId="52" borderId="58" xfId="90" applyFont="1" applyFill="1" applyBorder="1" applyAlignment="1" applyProtection="1">
      <alignment vertical="center" wrapText="1"/>
      <protection/>
    </xf>
    <xf numFmtId="167" fontId="18" fillId="52" borderId="58" xfId="90" applyNumberFormat="1" applyFont="1" applyFill="1" applyBorder="1" applyAlignment="1" applyProtection="1">
      <alignment vertical="center"/>
      <protection/>
    </xf>
    <xf numFmtId="165" fontId="18" fillId="52" borderId="59" xfId="90" applyFont="1" applyFill="1" applyBorder="1" applyAlignment="1" applyProtection="1">
      <alignment vertical="center"/>
      <protection/>
    </xf>
    <xf numFmtId="165" fontId="18" fillId="52" borderId="60" xfId="90" applyFont="1" applyFill="1" applyBorder="1" applyAlignment="1" applyProtection="1">
      <alignment vertical="center"/>
      <protection/>
    </xf>
    <xf numFmtId="165" fontId="18" fillId="52" borderId="61" xfId="90" applyFont="1" applyFill="1" applyBorder="1" applyAlignment="1" applyProtection="1">
      <alignment vertical="center"/>
      <protection/>
    </xf>
    <xf numFmtId="165" fontId="18" fillId="52" borderId="59" xfId="90" applyNumberFormat="1" applyFont="1" applyFill="1" applyBorder="1" applyAlignment="1" applyProtection="1">
      <alignment vertical="center"/>
      <protection/>
    </xf>
    <xf numFmtId="165" fontId="18" fillId="52" borderId="62" xfId="90" applyFont="1" applyFill="1" applyBorder="1" applyAlignment="1" applyProtection="1">
      <alignment vertical="center"/>
      <protection/>
    </xf>
    <xf numFmtId="165" fontId="18" fillId="52" borderId="63" xfId="90" applyFont="1" applyFill="1" applyBorder="1" applyAlignment="1" applyProtection="1">
      <alignment vertical="center"/>
      <protection/>
    </xf>
    <xf numFmtId="165" fontId="18" fillId="52" borderId="62" xfId="90" applyFont="1" applyFill="1" applyBorder="1" applyAlignment="1" applyProtection="1">
      <alignment vertical="center" wrapText="1"/>
      <protection/>
    </xf>
    <xf numFmtId="165" fontId="0" fillId="0" borderId="26" xfId="90" applyNumberFormat="1" applyFont="1" applyFill="1" applyBorder="1" applyAlignment="1" applyProtection="1">
      <alignment horizontal="left" vertical="center"/>
      <protection locked="0"/>
    </xf>
    <xf numFmtId="0" fontId="0" fillId="0" borderId="26" xfId="0" applyFont="1" applyFill="1" applyBorder="1" applyAlignment="1">
      <alignment vertical="center" wrapText="1"/>
    </xf>
    <xf numFmtId="0" fontId="18" fillId="39" borderId="64" xfId="0" applyFont="1" applyFill="1" applyBorder="1" applyAlignment="1">
      <alignment horizontal="right" vertical="center" wrapText="1"/>
    </xf>
    <xf numFmtId="165" fontId="18" fillId="39" borderId="65" xfId="90" applyFont="1" applyFill="1" applyBorder="1" applyAlignment="1" applyProtection="1">
      <alignment vertical="center"/>
      <protection/>
    </xf>
    <xf numFmtId="165" fontId="18" fillId="39" borderId="66" xfId="90" applyFont="1" applyFill="1" applyBorder="1" applyAlignment="1" applyProtection="1">
      <alignment vertical="center"/>
      <protection/>
    </xf>
    <xf numFmtId="165" fontId="18" fillId="39" borderId="67" xfId="90" applyFont="1" applyFill="1" applyBorder="1" applyAlignment="1" applyProtection="1">
      <alignment vertical="center" wrapText="1"/>
      <protection/>
    </xf>
    <xf numFmtId="167" fontId="18" fillId="39" borderId="67" xfId="90" applyNumberFormat="1" applyFont="1" applyFill="1" applyBorder="1" applyAlignment="1" applyProtection="1">
      <alignment vertical="center"/>
      <protection/>
    </xf>
    <xf numFmtId="165" fontId="18" fillId="39" borderId="68" xfId="90" applyFont="1" applyFill="1" applyBorder="1" applyAlignment="1" applyProtection="1">
      <alignment vertical="center"/>
      <protection/>
    </xf>
    <xf numFmtId="165" fontId="18" fillId="39" borderId="69" xfId="90" applyFont="1" applyFill="1" applyBorder="1" applyAlignment="1" applyProtection="1">
      <alignment vertical="center"/>
      <protection/>
    </xf>
    <xf numFmtId="165" fontId="18" fillId="39" borderId="68" xfId="90" applyNumberFormat="1" applyFont="1" applyFill="1" applyBorder="1" applyAlignment="1" applyProtection="1">
      <alignment vertical="center"/>
      <protection/>
    </xf>
    <xf numFmtId="165" fontId="18" fillId="39" borderId="67" xfId="9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8" fillId="52" borderId="31" xfId="0" applyFont="1" applyFill="1" applyBorder="1" applyAlignment="1">
      <alignment horizontal="center" vertical="center"/>
    </xf>
    <xf numFmtId="165" fontId="18" fillId="0" borderId="40" xfId="90" applyFont="1" applyFill="1" applyBorder="1" applyAlignment="1" applyProtection="1">
      <alignment horizontal="center" vertical="center"/>
      <protection/>
    </xf>
    <xf numFmtId="165" fontId="18" fillId="52" borderId="34" xfId="90" applyFont="1" applyFill="1" applyBorder="1" applyAlignment="1" applyProtection="1">
      <alignment horizontal="center" vertical="center"/>
      <protection/>
    </xf>
    <xf numFmtId="0" fontId="18" fillId="0" borderId="34" xfId="0" applyFont="1" applyBorder="1" applyAlignment="1">
      <alignment horizontal="center" vertical="center"/>
    </xf>
    <xf numFmtId="165" fontId="18" fillId="0" borderId="32" xfId="90" applyFont="1" applyFill="1" applyBorder="1" applyAlignment="1" applyProtection="1">
      <alignment horizontal="center" vertical="center"/>
      <protection/>
    </xf>
    <xf numFmtId="0" fontId="18" fillId="52" borderId="70" xfId="0" applyFont="1" applyFill="1" applyBorder="1" applyAlignment="1">
      <alignment horizontal="center" vertical="center" wrapText="1"/>
    </xf>
    <xf numFmtId="0" fontId="18" fillId="52" borderId="71" xfId="0" applyFont="1" applyFill="1" applyBorder="1" applyAlignment="1">
      <alignment horizontal="center" vertical="center" wrapText="1"/>
    </xf>
    <xf numFmtId="165" fontId="18" fillId="52" borderId="38" xfId="9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>
      <alignment horizontal="center" vertical="center" wrapText="1"/>
    </xf>
    <xf numFmtId="167" fontId="0" fillId="0" borderId="26" xfId="90" applyNumberFormat="1" applyFill="1" applyBorder="1" applyAlignment="1" applyProtection="1">
      <alignment vertical="center" wrapText="1"/>
      <protection locked="0"/>
    </xf>
    <xf numFmtId="165" fontId="0" fillId="0" borderId="26" xfId="90" applyFont="1" applyFill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165" fontId="0" fillId="0" borderId="39" xfId="90" applyFont="1" applyFill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vertical="center" wrapText="1"/>
      <protection locked="0"/>
    </xf>
    <xf numFmtId="165" fontId="0" fillId="0" borderId="47" xfId="90" applyFill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vertical="center" wrapText="1"/>
      <protection locked="0"/>
    </xf>
    <xf numFmtId="165" fontId="0" fillId="0" borderId="19" xfId="90" applyFont="1" applyFill="1" applyBorder="1" applyAlignment="1" applyProtection="1">
      <alignment vertical="center"/>
      <protection locked="0"/>
    </xf>
    <xf numFmtId="0" fontId="0" fillId="0" borderId="72" xfId="0" applyFont="1" applyBorder="1" applyAlignment="1" applyProtection="1">
      <alignment vertical="center"/>
      <protection locked="0"/>
    </xf>
    <xf numFmtId="0" fontId="0" fillId="0" borderId="73" xfId="0" applyFont="1" applyBorder="1" applyAlignment="1" applyProtection="1">
      <alignment vertical="center"/>
      <protection locked="0"/>
    </xf>
    <xf numFmtId="167" fontId="0" fillId="0" borderId="74" xfId="90" applyNumberFormat="1" applyFill="1" applyBorder="1" applyAlignment="1" applyProtection="1">
      <alignment vertical="center"/>
      <protection locked="0"/>
    </xf>
    <xf numFmtId="165" fontId="0" fillId="0" borderId="21" xfId="90" applyFill="1" applyBorder="1" applyAlignment="1" applyProtection="1">
      <alignment vertical="center"/>
      <protection locked="0"/>
    </xf>
    <xf numFmtId="11" fontId="0" fillId="0" borderId="26" xfId="0" applyNumberFormat="1" applyFont="1" applyBorder="1" applyAlignment="1" applyProtection="1">
      <alignment vertical="center" wrapText="1"/>
      <protection locked="0"/>
    </xf>
    <xf numFmtId="0" fontId="0" fillId="0" borderId="70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165" fontId="0" fillId="39" borderId="75" xfId="90" applyFont="1" applyFill="1" applyBorder="1" applyAlignment="1" applyProtection="1">
      <alignment vertical="center"/>
      <protection/>
    </xf>
    <xf numFmtId="0" fontId="18" fillId="58" borderId="64" xfId="0" applyFont="1" applyFill="1" applyBorder="1" applyAlignment="1">
      <alignment horizontal="right" vertical="center" wrapText="1"/>
    </xf>
    <xf numFmtId="165" fontId="18" fillId="58" borderId="65" xfId="90" applyFont="1" applyFill="1" applyBorder="1" applyAlignment="1" applyProtection="1">
      <alignment vertical="center"/>
      <protection/>
    </xf>
    <xf numFmtId="165" fontId="18" fillId="58" borderId="76" xfId="90" applyFont="1" applyFill="1" applyBorder="1" applyAlignment="1" applyProtection="1">
      <alignment vertical="center"/>
      <protection/>
    </xf>
    <xf numFmtId="165" fontId="18" fillId="58" borderId="77" xfId="90" applyFont="1" applyFill="1" applyBorder="1" applyAlignment="1" applyProtection="1">
      <alignment vertical="center"/>
      <protection/>
    </xf>
    <xf numFmtId="167" fontId="18" fillId="58" borderId="67" xfId="90" applyNumberFormat="1" applyFont="1" applyFill="1" applyBorder="1" applyAlignment="1" applyProtection="1">
      <alignment vertical="center"/>
      <protection/>
    </xf>
    <xf numFmtId="165" fontId="18" fillId="58" borderId="68" xfId="90" applyFont="1" applyFill="1" applyBorder="1" applyAlignment="1" applyProtection="1">
      <alignment vertical="center"/>
      <protection/>
    </xf>
    <xf numFmtId="165" fontId="18" fillId="58" borderId="69" xfId="90" applyFont="1" applyFill="1" applyBorder="1" applyAlignment="1" applyProtection="1">
      <alignment vertical="center"/>
      <protection/>
    </xf>
    <xf numFmtId="165" fontId="18" fillId="58" borderId="68" xfId="90" applyNumberFormat="1" applyFont="1" applyFill="1" applyBorder="1" applyAlignment="1" applyProtection="1">
      <alignment vertical="center"/>
      <protection/>
    </xf>
    <xf numFmtId="165" fontId="18" fillId="58" borderId="67" xfId="90" applyFont="1" applyFill="1" applyBorder="1" applyAlignment="1" applyProtection="1">
      <alignment vertical="center"/>
      <protection/>
    </xf>
    <xf numFmtId="165" fontId="18" fillId="0" borderId="31" xfId="90" applyFont="1" applyFill="1" applyBorder="1" applyAlignment="1" applyProtection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52" borderId="45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65" fontId="18" fillId="0" borderId="78" xfId="90" applyFont="1" applyFill="1" applyBorder="1" applyAlignment="1" applyProtection="1">
      <alignment horizontal="center" vertical="center"/>
      <protection/>
    </xf>
    <xf numFmtId="165" fontId="18" fillId="0" borderId="45" xfId="90" applyFont="1" applyFill="1" applyBorder="1" applyAlignment="1" applyProtection="1">
      <alignment horizontal="center" vertical="center"/>
      <protection/>
    </xf>
    <xf numFmtId="165" fontId="40" fillId="52" borderId="45" xfId="90" applyFont="1" applyFill="1" applyBorder="1" applyAlignment="1" applyProtection="1">
      <alignment horizontal="center" vertical="center"/>
      <protection/>
    </xf>
    <xf numFmtId="167" fontId="18" fillId="0" borderId="28" xfId="90" applyNumberFormat="1" applyFont="1" applyFill="1" applyBorder="1" applyAlignment="1" applyProtection="1">
      <alignment horizontal="center" vertical="center"/>
      <protection/>
    </xf>
    <xf numFmtId="167" fontId="0" fillId="0" borderId="26" xfId="90" applyNumberFormat="1" applyFill="1" applyBorder="1" applyAlignment="1" applyProtection="1">
      <alignment horizontal="center" vertical="center" wrapText="1"/>
      <protection locked="0"/>
    </xf>
    <xf numFmtId="165" fontId="0" fillId="0" borderId="26" xfId="90" applyNumberFormat="1" applyFill="1" applyBorder="1" applyAlignment="1" applyProtection="1">
      <alignment vertical="center" wrapText="1"/>
      <protection locked="0"/>
    </xf>
    <xf numFmtId="165" fontId="0" fillId="0" borderId="26" xfId="90" applyFill="1" applyBorder="1" applyAlignment="1" applyProtection="1">
      <alignment vertical="center" wrapText="1"/>
      <protection locked="0"/>
    </xf>
    <xf numFmtId="0" fontId="18" fillId="52" borderId="64" xfId="0" applyFont="1" applyFill="1" applyBorder="1" applyAlignment="1">
      <alignment horizontal="right" vertical="center" wrapText="1"/>
    </xf>
    <xf numFmtId="165" fontId="18" fillId="52" borderId="65" xfId="90" applyFont="1" applyFill="1" applyBorder="1" applyAlignment="1" applyProtection="1">
      <alignment vertical="center"/>
      <protection/>
    </xf>
    <xf numFmtId="165" fontId="18" fillId="52" borderId="76" xfId="90" applyFont="1" applyFill="1" applyBorder="1" applyAlignment="1" applyProtection="1">
      <alignment vertical="center"/>
      <protection/>
    </xf>
    <xf numFmtId="165" fontId="18" fillId="52" borderId="77" xfId="90" applyFont="1" applyFill="1" applyBorder="1" applyAlignment="1" applyProtection="1">
      <alignment vertical="center" wrapText="1"/>
      <protection/>
    </xf>
    <xf numFmtId="167" fontId="18" fillId="52" borderId="67" xfId="90" applyNumberFormat="1" applyFont="1" applyFill="1" applyBorder="1" applyAlignment="1" applyProtection="1">
      <alignment vertical="center"/>
      <protection/>
    </xf>
    <xf numFmtId="165" fontId="18" fillId="52" borderId="68" xfId="90" applyFont="1" applyFill="1" applyBorder="1" applyAlignment="1" applyProtection="1">
      <alignment vertical="center"/>
      <protection/>
    </xf>
    <xf numFmtId="165" fontId="18" fillId="52" borderId="69" xfId="90" applyFont="1" applyFill="1" applyBorder="1" applyAlignment="1" applyProtection="1">
      <alignment vertical="center"/>
      <protection/>
    </xf>
    <xf numFmtId="165" fontId="18" fillId="52" borderId="77" xfId="90" applyFont="1" applyFill="1" applyBorder="1" applyAlignment="1" applyProtection="1">
      <alignment vertical="center"/>
      <protection/>
    </xf>
    <xf numFmtId="165" fontId="18" fillId="52" borderId="68" xfId="90" applyNumberFormat="1" applyFont="1" applyFill="1" applyBorder="1" applyAlignment="1" applyProtection="1">
      <alignment vertical="center"/>
      <protection/>
    </xf>
    <xf numFmtId="165" fontId="18" fillId="52" borderId="67" xfId="9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>
      <alignment horizontal="justify" vertical="center" wrapText="1"/>
    </xf>
    <xf numFmtId="0" fontId="0" fillId="0" borderId="27" xfId="0" applyFill="1" applyBorder="1" applyAlignment="1">
      <alignment vertical="center" wrapText="1"/>
    </xf>
    <xf numFmtId="167" fontId="18" fillId="0" borderId="28" xfId="90" applyNumberFormat="1" applyFont="1" applyFill="1" applyBorder="1" applyAlignment="1" applyProtection="1">
      <alignment vertical="center"/>
      <protection/>
    </xf>
    <xf numFmtId="165" fontId="18" fillId="0" borderId="28" xfId="90" applyFont="1" applyFill="1" applyBorder="1" applyAlignment="1" applyProtection="1">
      <alignment vertical="center"/>
      <protection/>
    </xf>
    <xf numFmtId="0" fontId="18" fillId="0" borderId="45" xfId="0" applyFont="1" applyBorder="1" applyAlignment="1">
      <alignment horizontal="right" vertical="center"/>
    </xf>
    <xf numFmtId="0" fontId="18" fillId="0" borderId="27" xfId="0" applyFont="1" applyBorder="1" applyAlignment="1">
      <alignment horizontal="left" vertical="center"/>
    </xf>
    <xf numFmtId="165" fontId="18" fillId="0" borderId="45" xfId="90" applyFont="1" applyFill="1" applyBorder="1" applyAlignment="1" applyProtection="1">
      <alignment horizontal="right" vertical="center"/>
      <protection/>
    </xf>
    <xf numFmtId="165" fontId="18" fillId="58" borderId="77" xfId="90" applyFont="1" applyFill="1" applyBorder="1" applyAlignment="1" applyProtection="1">
      <alignment vertical="center" wrapText="1"/>
      <protection/>
    </xf>
    <xf numFmtId="0" fontId="0" fillId="0" borderId="29" xfId="0" applyFill="1" applyBorder="1" applyAlignment="1">
      <alignment vertical="center" wrapText="1"/>
    </xf>
    <xf numFmtId="165" fontId="40" fillId="52" borderId="26" xfId="90" applyFont="1" applyFill="1" applyBorder="1" applyAlignment="1" applyProtection="1">
      <alignment horizontal="center" vertical="center"/>
      <protection/>
    </xf>
    <xf numFmtId="0" fontId="18" fillId="0" borderId="26" xfId="0" applyFont="1" applyBorder="1" applyAlignment="1">
      <alignment horizontal="left" vertical="center"/>
    </xf>
    <xf numFmtId="165" fontId="18" fillId="0" borderId="26" xfId="90" applyFont="1" applyFill="1" applyBorder="1" applyAlignment="1" applyProtection="1">
      <alignment horizontal="right" vertical="center"/>
      <protection/>
    </xf>
    <xf numFmtId="0" fontId="18" fillId="39" borderId="79" xfId="0" applyFont="1" applyFill="1" applyBorder="1" applyAlignment="1">
      <alignment horizontal="right" vertical="center" wrapText="1"/>
    </xf>
    <xf numFmtId="165" fontId="18" fillId="39" borderId="80" xfId="90" applyFont="1" applyFill="1" applyBorder="1" applyAlignment="1" applyProtection="1">
      <alignment vertical="center"/>
      <protection/>
    </xf>
    <xf numFmtId="165" fontId="18" fillId="39" borderId="81" xfId="90" applyFont="1" applyFill="1" applyBorder="1" applyAlignment="1" applyProtection="1">
      <alignment vertical="center"/>
      <protection/>
    </xf>
    <xf numFmtId="165" fontId="18" fillId="39" borderId="77" xfId="90" applyFont="1" applyFill="1" applyBorder="1" applyAlignment="1" applyProtection="1">
      <alignment vertical="center" wrapText="1"/>
      <protection/>
    </xf>
    <xf numFmtId="165" fontId="18" fillId="39" borderId="77" xfId="90" applyFont="1" applyFill="1" applyBorder="1" applyAlignment="1" applyProtection="1">
      <alignment vertical="center"/>
      <protection/>
    </xf>
    <xf numFmtId="165" fontId="0" fillId="0" borderId="0" xfId="0" applyNumberFormat="1" applyAlignment="1">
      <alignment vertical="center"/>
    </xf>
    <xf numFmtId="165" fontId="0" fillId="0" borderId="28" xfId="0" applyNumberFormat="1" applyFont="1" applyFill="1" applyBorder="1" applyAlignment="1">
      <alignment vertical="center" wrapText="1"/>
    </xf>
    <xf numFmtId="0" fontId="18" fillId="0" borderId="82" xfId="0" applyFont="1" applyBorder="1" applyAlignment="1">
      <alignment horizontal="center" vertical="center"/>
    </xf>
    <xf numFmtId="167" fontId="18" fillId="0" borderId="83" xfId="90" applyNumberFormat="1" applyFont="1" applyFill="1" applyBorder="1" applyAlignment="1" applyProtection="1">
      <alignment vertical="center"/>
      <protection/>
    </xf>
    <xf numFmtId="165" fontId="18" fillId="0" borderId="83" xfId="90" applyFont="1" applyFill="1" applyBorder="1" applyAlignment="1" applyProtection="1">
      <alignment vertical="center"/>
      <protection/>
    </xf>
    <xf numFmtId="0" fontId="18" fillId="0" borderId="84" xfId="0" applyFont="1" applyBorder="1" applyAlignment="1">
      <alignment horizontal="right" vertical="center"/>
    </xf>
    <xf numFmtId="0" fontId="18" fillId="52" borderId="82" xfId="0" applyFont="1" applyFill="1" applyBorder="1" applyAlignment="1">
      <alignment horizontal="center" vertical="center"/>
    </xf>
    <xf numFmtId="167" fontId="18" fillId="52" borderId="83" xfId="90" applyNumberFormat="1" applyFont="1" applyFill="1" applyBorder="1" applyAlignment="1" applyProtection="1">
      <alignment horizontal="center" vertical="center"/>
      <protection/>
    </xf>
    <xf numFmtId="165" fontId="18" fillId="52" borderId="83" xfId="90" applyNumberFormat="1" applyFont="1" applyFill="1" applyBorder="1" applyAlignment="1" applyProtection="1">
      <alignment horizontal="center" vertical="center"/>
      <protection/>
    </xf>
    <xf numFmtId="0" fontId="18" fillId="52" borderId="84" xfId="0" applyFont="1" applyFill="1" applyBorder="1" applyAlignment="1">
      <alignment horizontal="right" vertical="center"/>
    </xf>
    <xf numFmtId="0" fontId="18" fillId="0" borderId="82" xfId="0" applyFont="1" applyBorder="1" applyAlignment="1">
      <alignment horizontal="left" vertical="center"/>
    </xf>
    <xf numFmtId="165" fontId="18" fillId="0" borderId="85" xfId="90" applyFont="1" applyFill="1" applyBorder="1" applyAlignment="1" applyProtection="1">
      <alignment horizontal="center" vertical="center"/>
      <protection/>
    </xf>
    <xf numFmtId="165" fontId="18" fillId="0" borderId="84" xfId="90" applyFont="1" applyFill="1" applyBorder="1" applyAlignment="1" applyProtection="1">
      <alignment horizontal="right" vertical="center"/>
      <protection/>
    </xf>
    <xf numFmtId="165" fontId="40" fillId="52" borderId="84" xfId="90" applyFont="1" applyFill="1" applyBorder="1" applyAlignment="1" applyProtection="1">
      <alignment horizontal="center" vertical="center"/>
      <protection/>
    </xf>
    <xf numFmtId="167" fontId="18" fillId="0" borderId="83" xfId="90" applyNumberFormat="1" applyFont="1" applyFill="1" applyBorder="1" applyAlignment="1" applyProtection="1">
      <alignment horizontal="center" vertical="center"/>
      <protection/>
    </xf>
    <xf numFmtId="165" fontId="18" fillId="0" borderId="86" xfId="90" applyFont="1" applyFill="1" applyBorder="1" applyAlignment="1" applyProtection="1">
      <alignment horizontal="right" vertical="center"/>
      <protection/>
    </xf>
    <xf numFmtId="165" fontId="0" fillId="0" borderId="26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 applyProtection="1">
      <alignment horizontal="justify" vertical="center" wrapText="1"/>
      <protection locked="0"/>
    </xf>
    <xf numFmtId="0" fontId="0" fillId="0" borderId="28" xfId="0" applyBorder="1" applyAlignment="1">
      <alignment/>
    </xf>
    <xf numFmtId="165" fontId="18" fillId="0" borderId="83" xfId="90" applyFont="1" applyFill="1" applyBorder="1" applyAlignment="1" applyProtection="1">
      <alignment horizontal="center" vertical="center"/>
      <protection/>
    </xf>
    <xf numFmtId="0" fontId="18" fillId="0" borderId="84" xfId="0" applyFont="1" applyBorder="1" applyAlignment="1">
      <alignment horizontal="center" vertical="center"/>
    </xf>
    <xf numFmtId="0" fontId="18" fillId="52" borderId="84" xfId="0" applyFont="1" applyFill="1" applyBorder="1" applyAlignment="1">
      <alignment horizontal="center" vertical="center"/>
    </xf>
    <xf numFmtId="165" fontId="18" fillId="0" borderId="84" xfId="90" applyFont="1" applyFill="1" applyBorder="1" applyAlignment="1" applyProtection="1">
      <alignment horizontal="center" vertical="center"/>
      <protection/>
    </xf>
    <xf numFmtId="165" fontId="18" fillId="0" borderId="86" xfId="9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 wrapText="1"/>
    </xf>
    <xf numFmtId="167" fontId="0" fillId="0" borderId="0" xfId="90" applyNumberFormat="1" applyFont="1" applyFill="1" applyBorder="1" applyAlignment="1" applyProtection="1">
      <alignment vertical="center" wrapText="1"/>
      <protection/>
    </xf>
    <xf numFmtId="165" fontId="0" fillId="0" borderId="0" xfId="90" applyFont="1" applyFill="1" applyBorder="1" applyAlignment="1" applyProtection="1">
      <alignment vertical="center" wrapText="1"/>
      <protection/>
    </xf>
    <xf numFmtId="167" fontId="0" fillId="0" borderId="0" xfId="90" applyNumberFormat="1" applyFont="1" applyFill="1" applyBorder="1" applyAlignment="1" applyProtection="1">
      <alignment horizontal="center" vertical="center" wrapText="1"/>
      <protection/>
    </xf>
    <xf numFmtId="165" fontId="0" fillId="0" borderId="0" xfId="90" applyNumberFormat="1" applyFont="1" applyFill="1" applyBorder="1" applyAlignment="1" applyProtection="1">
      <alignment vertical="center" wrapText="1"/>
      <protection/>
    </xf>
    <xf numFmtId="165" fontId="0" fillId="0" borderId="0" xfId="0" applyNumberFormat="1" applyFont="1" applyFill="1" applyBorder="1" applyAlignment="1">
      <alignment vertical="center" wrapText="1"/>
    </xf>
    <xf numFmtId="0" fontId="18" fillId="0" borderId="87" xfId="0" applyFont="1" applyFill="1" applyBorder="1" applyAlignment="1">
      <alignment horizontal="center" vertical="center" wrapText="1"/>
    </xf>
    <xf numFmtId="167" fontId="18" fillId="0" borderId="88" xfId="90" applyNumberFormat="1" applyFont="1" applyFill="1" applyBorder="1" applyAlignment="1" applyProtection="1">
      <alignment horizontal="center" vertical="center" wrapText="1"/>
      <protection/>
    </xf>
    <xf numFmtId="165" fontId="18" fillId="0" borderId="88" xfId="90" applyFont="1" applyFill="1" applyBorder="1" applyAlignment="1" applyProtection="1">
      <alignment horizontal="center" vertical="center" wrapText="1"/>
      <protection/>
    </xf>
    <xf numFmtId="0" fontId="18" fillId="0" borderId="89" xfId="0" applyFont="1" applyFill="1" applyBorder="1" applyAlignment="1">
      <alignment horizontal="center" vertical="center" wrapText="1"/>
    </xf>
    <xf numFmtId="0" fontId="18" fillId="52" borderId="87" xfId="0" applyFont="1" applyFill="1" applyBorder="1" applyAlignment="1">
      <alignment horizontal="center" vertical="center" wrapText="1"/>
    </xf>
    <xf numFmtId="165" fontId="18" fillId="52" borderId="88" xfId="90" applyFont="1" applyFill="1" applyBorder="1" applyAlignment="1" applyProtection="1">
      <alignment horizontal="center" vertical="center" wrapText="1"/>
      <protection/>
    </xf>
    <xf numFmtId="0" fontId="18" fillId="52" borderId="89" xfId="0" applyFont="1" applyFill="1" applyBorder="1" applyAlignment="1">
      <alignment horizontal="center" vertical="center" wrapText="1"/>
    </xf>
    <xf numFmtId="165" fontId="18" fillId="0" borderId="89" xfId="90" applyFont="1" applyFill="1" applyBorder="1" applyAlignment="1" applyProtection="1">
      <alignment horizontal="center" vertical="center" wrapText="1"/>
      <protection/>
    </xf>
    <xf numFmtId="167" fontId="18" fillId="52" borderId="88" xfId="90" applyNumberFormat="1" applyFont="1" applyFill="1" applyBorder="1" applyAlignment="1" applyProtection="1">
      <alignment horizontal="center" vertical="center" wrapText="1"/>
      <protection/>
    </xf>
    <xf numFmtId="165" fontId="18" fillId="52" borderId="89" xfId="90" applyFont="1" applyFill="1" applyBorder="1" applyAlignment="1" applyProtection="1">
      <alignment horizontal="center" vertical="center" wrapText="1"/>
      <protection/>
    </xf>
    <xf numFmtId="165" fontId="18" fillId="0" borderId="90" xfId="90" applyFont="1" applyFill="1" applyBorder="1" applyAlignment="1" applyProtection="1">
      <alignment horizontal="center" vertical="center" wrapText="1"/>
      <protection/>
    </xf>
    <xf numFmtId="165" fontId="18" fillId="39" borderId="76" xfId="9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67" xfId="0" applyFont="1" applyFill="1" applyBorder="1" applyAlignment="1" applyProtection="1">
      <alignment horizontal="left" vertical="center"/>
      <protection/>
    </xf>
    <xf numFmtId="0" fontId="18" fillId="0" borderId="77" xfId="0" applyFont="1" applyFill="1" applyBorder="1" applyAlignment="1" applyProtection="1">
      <alignment horizontal="left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8" fillId="39" borderId="69" xfId="0" applyFont="1" applyFill="1" applyBorder="1" applyAlignment="1" applyProtection="1">
      <alignment horizontal="left" vertical="center"/>
      <protection/>
    </xf>
    <xf numFmtId="0" fontId="18" fillId="39" borderId="67" xfId="0" applyFont="1" applyFill="1" applyBorder="1" applyAlignment="1" applyProtection="1">
      <alignment horizontal="left" vertical="center"/>
      <protection/>
    </xf>
    <xf numFmtId="0" fontId="18" fillId="39" borderId="68" xfId="0" applyFont="1" applyFill="1" applyBorder="1" applyAlignment="1" applyProtection="1">
      <alignment horizontal="left" vertical="center"/>
      <protection/>
    </xf>
    <xf numFmtId="0" fontId="18" fillId="0" borderId="91" xfId="0" applyFont="1" applyFill="1" applyBorder="1" applyAlignment="1" applyProtection="1">
      <alignment horizontal="left" vertical="center"/>
      <protection/>
    </xf>
    <xf numFmtId="0" fontId="18" fillId="52" borderId="64" xfId="0" applyFont="1" applyFill="1" applyBorder="1" applyAlignment="1" applyProtection="1">
      <alignment horizontal="center" vertical="center" wrapText="1"/>
      <protection/>
    </xf>
    <xf numFmtId="0" fontId="18" fillId="52" borderId="65" xfId="0" applyFont="1" applyFill="1" applyBorder="1" applyAlignment="1" applyProtection="1">
      <alignment horizontal="center" vertical="center" wrapText="1"/>
      <protection/>
    </xf>
    <xf numFmtId="0" fontId="18" fillId="52" borderId="76" xfId="0" applyFont="1" applyFill="1" applyBorder="1" applyAlignment="1" applyProtection="1">
      <alignment horizontal="center" vertical="center" wrapText="1"/>
      <protection/>
    </xf>
    <xf numFmtId="0" fontId="18" fillId="7" borderId="92" xfId="0" applyFont="1" applyFill="1" applyBorder="1" applyAlignment="1" applyProtection="1">
      <alignment horizontal="left" vertical="center" wrapText="1"/>
      <protection/>
    </xf>
    <xf numFmtId="4" fontId="18" fillId="7" borderId="47" xfId="90" applyNumberFormat="1" applyFont="1" applyFill="1" applyBorder="1" applyAlignment="1" applyProtection="1">
      <alignment horizontal="center" vertical="center" wrapText="1"/>
      <protection/>
    </xf>
    <xf numFmtId="10" fontId="18" fillId="7" borderId="75" xfId="88" applyNumberFormat="1" applyFont="1" applyFill="1" applyBorder="1" applyAlignment="1" applyProtection="1">
      <alignment horizontal="center" vertical="center" wrapText="1"/>
      <protection/>
    </xf>
    <xf numFmtId="0" fontId="0" fillId="0" borderId="92" xfId="0" applyFill="1" applyBorder="1" applyAlignment="1" applyProtection="1">
      <alignment horizontal="left" vertical="center" wrapText="1"/>
      <protection/>
    </xf>
    <xf numFmtId="4" fontId="0" fillId="39" borderId="47" xfId="90" applyNumberFormat="1" applyFill="1" applyBorder="1" applyAlignment="1" applyProtection="1">
      <alignment horizontal="center" vertical="center" wrapText="1"/>
      <protection/>
    </xf>
    <xf numFmtId="4" fontId="0" fillId="39" borderId="47" xfId="9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Alignment="1" applyProtection="1">
      <alignment vertical="center"/>
      <protection/>
    </xf>
    <xf numFmtId="168" fontId="0" fillId="0" borderId="0" xfId="0" applyNumberFormat="1" applyAlignment="1" applyProtection="1">
      <alignment vertical="center"/>
      <protection/>
    </xf>
    <xf numFmtId="0" fontId="18" fillId="7" borderId="93" xfId="0" applyFont="1" applyFill="1" applyBorder="1" applyAlignment="1" applyProtection="1">
      <alignment horizontal="center" vertical="center" wrapText="1"/>
      <protection/>
    </xf>
    <xf numFmtId="4" fontId="18" fillId="7" borderId="94" xfId="90" applyNumberFormat="1" applyFont="1" applyFill="1" applyBorder="1" applyAlignment="1" applyProtection="1">
      <alignment horizontal="center" vertical="center" wrapText="1"/>
      <protection/>
    </xf>
    <xf numFmtId="165" fontId="18" fillId="0" borderId="0" xfId="0" applyNumberFormat="1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7" borderId="87" xfId="0" applyFont="1" applyFill="1" applyBorder="1" applyAlignment="1" applyProtection="1">
      <alignment horizontal="center" vertical="center" wrapText="1"/>
      <protection/>
    </xf>
    <xf numFmtId="10" fontId="18" fillId="7" borderId="88" xfId="88" applyNumberFormat="1" applyFont="1" applyFill="1" applyBorder="1" applyAlignment="1" applyProtection="1">
      <alignment horizontal="center" vertical="center" wrapText="1"/>
      <protection/>
    </xf>
    <xf numFmtId="10" fontId="18" fillId="59" borderId="75" xfId="88" applyNumberFormat="1" applyFont="1" applyFill="1" applyBorder="1" applyAlignment="1" applyProtection="1">
      <alignment horizontal="right" vertical="center"/>
      <protection/>
    </xf>
    <xf numFmtId="0" fontId="18" fillId="7" borderId="92" xfId="0" applyFont="1" applyFill="1" applyBorder="1" applyAlignment="1" applyProtection="1">
      <alignment horizontal="center" vertical="center" wrapText="1"/>
      <protection/>
    </xf>
    <xf numFmtId="0" fontId="18" fillId="7" borderId="95" xfId="0" applyFont="1" applyFill="1" applyBorder="1" applyAlignment="1" applyProtection="1">
      <alignment horizontal="center" vertical="center" wrapText="1"/>
      <protection/>
    </xf>
    <xf numFmtId="10" fontId="18" fillId="7" borderId="74" xfId="88" applyNumberFormat="1" applyFont="1" applyFill="1" applyBorder="1" applyAlignment="1" applyProtection="1">
      <alignment horizontal="center" vertical="center"/>
      <protection/>
    </xf>
    <xf numFmtId="10" fontId="18" fillId="7" borderId="74" xfId="0" applyNumberFormat="1" applyFont="1" applyFill="1" applyBorder="1" applyAlignment="1" applyProtection="1">
      <alignment horizontal="center" vertical="center"/>
      <protection/>
    </xf>
    <xf numFmtId="10" fontId="18" fillId="59" borderId="96" xfId="88" applyNumberFormat="1" applyFont="1" applyFill="1" applyBorder="1" applyAlignment="1" applyProtection="1">
      <alignment horizontal="right" vertical="center"/>
      <protection/>
    </xf>
    <xf numFmtId="0" fontId="18" fillId="7" borderId="67" xfId="0" applyFont="1" applyFill="1" applyBorder="1" applyAlignment="1" applyProtection="1">
      <alignment horizontal="center" vertical="center" wrapText="1"/>
      <protection/>
    </xf>
    <xf numFmtId="4" fontId="0" fillId="7" borderId="88" xfId="88" applyNumberFormat="1" applyFill="1" applyBorder="1" applyAlignment="1" applyProtection="1">
      <alignment horizontal="center" vertical="center"/>
      <protection/>
    </xf>
    <xf numFmtId="0" fontId="18" fillId="0" borderId="79" xfId="0" applyFont="1" applyFill="1" applyBorder="1" applyAlignment="1" applyProtection="1">
      <alignment vertical="center" wrapText="1"/>
      <protection/>
    </xf>
    <xf numFmtId="4" fontId="18" fillId="0" borderId="65" xfId="90" applyNumberFormat="1" applyFont="1" applyFill="1" applyBorder="1" applyAlignment="1" applyProtection="1">
      <alignment horizontal="center" vertical="center" wrapText="1"/>
      <protection/>
    </xf>
    <xf numFmtId="4" fontId="18" fillId="0" borderId="66" xfId="9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165" fontId="18" fillId="0" borderId="0" xfId="90" applyFont="1" applyFill="1" applyBorder="1" applyAlignment="1" applyProtection="1">
      <alignment vertical="center" wrapText="1"/>
      <protection/>
    </xf>
    <xf numFmtId="9" fontId="18" fillId="0" borderId="0" xfId="88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10" fontId="18" fillId="7" borderId="75" xfId="88" applyNumberFormat="1" applyFont="1" applyFill="1" applyBorder="1" applyAlignment="1" applyProtection="1">
      <alignment horizontal="center" vertical="center"/>
      <protection/>
    </xf>
    <xf numFmtId="0" fontId="18" fillId="7" borderId="97" xfId="0" applyFont="1" applyFill="1" applyBorder="1" applyAlignment="1" applyProtection="1">
      <alignment horizontal="center" vertical="center" wrapText="1"/>
      <protection/>
    </xf>
    <xf numFmtId="4" fontId="18" fillId="7" borderId="98" xfId="90" applyNumberFormat="1" applyFont="1" applyFill="1" applyBorder="1" applyAlignment="1" applyProtection="1">
      <alignment horizontal="center" vertical="center" wrapText="1"/>
      <protection/>
    </xf>
    <xf numFmtId="4" fontId="18" fillId="39" borderId="47" xfId="90" applyNumberFormat="1" applyFont="1" applyFill="1" applyBorder="1" applyAlignment="1" applyProtection="1">
      <alignment horizontal="center" vertical="center" wrapText="1"/>
      <protection/>
    </xf>
    <xf numFmtId="10" fontId="18" fillId="59" borderId="99" xfId="88" applyNumberFormat="1" applyFont="1" applyFill="1" applyBorder="1" applyAlignment="1" applyProtection="1">
      <alignment vertical="center"/>
      <protection/>
    </xf>
    <xf numFmtId="0" fontId="18" fillId="0" borderId="64" xfId="0" applyFont="1" applyFill="1" applyBorder="1" applyAlignment="1" applyProtection="1">
      <alignment vertical="center" wrapText="1"/>
      <protection/>
    </xf>
    <xf numFmtId="10" fontId="18" fillId="0" borderId="75" xfId="88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justify"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8" fillId="39" borderId="0" xfId="0" applyFont="1" applyFill="1" applyBorder="1" applyAlignment="1" applyProtection="1">
      <alignment horizontal="left" vertical="center"/>
      <protection hidden="1"/>
    </xf>
    <xf numFmtId="0" fontId="37" fillId="0" borderId="27" xfId="0" applyFont="1" applyFill="1" applyBorder="1" applyAlignment="1" applyProtection="1">
      <alignment horizontal="justify" vertical="center"/>
      <protection hidden="1"/>
    </xf>
    <xf numFmtId="0" fontId="0" fillId="0" borderId="28" xfId="0" applyBorder="1" applyAlignment="1">
      <alignment horizontal="left" vertical="center"/>
    </xf>
    <xf numFmtId="0" fontId="37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8" fillId="14" borderId="23" xfId="0" applyFont="1" applyFill="1" applyBorder="1" applyAlignment="1">
      <alignment horizontal="center" vertical="center" wrapText="1"/>
    </xf>
    <xf numFmtId="0" fontId="18" fillId="7" borderId="23" xfId="0" applyFont="1" applyFill="1" applyBorder="1" applyAlignment="1">
      <alignment horizontal="center" vertical="center" wrapText="1"/>
    </xf>
    <xf numFmtId="1" fontId="18" fillId="6" borderId="26" xfId="88" applyNumberFormat="1" applyFont="1" applyFill="1" applyBorder="1" applyAlignment="1" applyProtection="1">
      <alignment horizontal="center" vertical="center" wrapText="1"/>
      <protection/>
    </xf>
    <xf numFmtId="0" fontId="18" fillId="14" borderId="25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 applyProtection="1">
      <alignment horizontal="justify" vertical="center" wrapText="1"/>
      <protection hidden="1"/>
    </xf>
    <xf numFmtId="4" fontId="18" fillId="6" borderId="26" xfId="90" applyNumberFormat="1" applyFont="1" applyFill="1" applyBorder="1" applyAlignment="1" applyProtection="1">
      <alignment horizontal="center" vertical="center" wrapText="1"/>
      <protection/>
    </xf>
    <xf numFmtId="0" fontId="18" fillId="59" borderId="26" xfId="0" applyFont="1" applyFill="1" applyBorder="1" applyAlignment="1" applyProtection="1">
      <alignment horizontal="justify" vertical="center" wrapText="1"/>
      <protection hidden="1"/>
    </xf>
    <xf numFmtId="4" fontId="18" fillId="59" borderId="26" xfId="0" applyNumberFormat="1" applyFont="1" applyFill="1" applyBorder="1" applyAlignment="1">
      <alignment horizontal="center" vertical="center"/>
    </xf>
    <xf numFmtId="0" fontId="18" fillId="39" borderId="26" xfId="0" applyFont="1" applyFill="1" applyBorder="1" applyAlignment="1" applyProtection="1">
      <alignment horizontal="justify" vertical="center" wrapText="1"/>
      <protection hidden="1"/>
    </xf>
    <xf numFmtId="4" fontId="18" fillId="39" borderId="26" xfId="0" applyNumberFormat="1" applyFont="1" applyFill="1" applyBorder="1" applyAlignment="1">
      <alignment horizontal="center" vertical="center"/>
    </xf>
    <xf numFmtId="4" fontId="0" fillId="14" borderId="26" xfId="0" applyNumberFormat="1" applyFont="1" applyFill="1" applyBorder="1" applyAlignment="1">
      <alignment horizontal="center" vertical="center"/>
    </xf>
    <xf numFmtId="4" fontId="18" fillId="7" borderId="26" xfId="90" applyNumberFormat="1" applyFont="1" applyFill="1" applyBorder="1" applyAlignment="1" applyProtection="1">
      <alignment horizontal="center" vertical="center" wrapText="1"/>
      <protection/>
    </xf>
    <xf numFmtId="4" fontId="18" fillId="0" borderId="26" xfId="90" applyNumberFormat="1" applyFont="1" applyFill="1" applyBorder="1" applyAlignment="1" applyProtection="1">
      <alignment horizontal="center" vertical="center" wrapText="1"/>
      <protection/>
    </xf>
    <xf numFmtId="4" fontId="18" fillId="39" borderId="26" xfId="90" applyNumberFormat="1" applyFont="1" applyFill="1" applyBorder="1" applyAlignment="1" applyProtection="1">
      <alignment horizontal="center" vertical="center" wrapText="1"/>
      <protection/>
    </xf>
    <xf numFmtId="0" fontId="26" fillId="0" borderId="69" xfId="0" applyFont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14" borderId="26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left" vertical="center" wrapText="1"/>
      <protection hidden="1"/>
    </xf>
    <xf numFmtId="4" fontId="18" fillId="0" borderId="26" xfId="0" applyNumberFormat="1" applyFont="1" applyFill="1" applyBorder="1" applyAlignment="1" applyProtection="1">
      <alignment horizontal="center" vertical="center"/>
      <protection/>
    </xf>
    <xf numFmtId="165" fontId="18" fillId="0" borderId="10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 vertical="center"/>
      <protection/>
    </xf>
    <xf numFmtId="0" fontId="18" fillId="4" borderId="26" xfId="0" applyFont="1" applyFill="1" applyBorder="1" applyAlignment="1" applyProtection="1">
      <alignment horizontal="left" vertical="center" wrapText="1"/>
      <protection hidden="1"/>
    </xf>
    <xf numFmtId="4" fontId="18" fillId="4" borderId="26" xfId="90" applyNumberFormat="1" applyFont="1" applyFill="1" applyBorder="1" applyAlignment="1" applyProtection="1">
      <alignment horizontal="center" vertical="center" wrapText="1"/>
      <protection hidden="1"/>
    </xf>
    <xf numFmtId="167" fontId="18" fillId="4" borderId="65" xfId="90" applyNumberFormat="1" applyFont="1" applyFill="1" applyBorder="1" applyAlignment="1" applyProtection="1">
      <alignment vertical="center" wrapText="1"/>
      <protection hidden="1"/>
    </xf>
    <xf numFmtId="4" fontId="18" fillId="0" borderId="0" xfId="0" applyNumberFormat="1" applyFont="1" applyAlignment="1" applyProtection="1">
      <alignment vertical="center"/>
      <protection/>
    </xf>
    <xf numFmtId="4" fontId="18" fillId="59" borderId="26" xfId="90" applyNumberFormat="1" applyFont="1" applyFill="1" applyBorder="1" applyAlignment="1" applyProtection="1">
      <alignment horizontal="center" vertical="center"/>
      <protection hidden="1"/>
    </xf>
    <xf numFmtId="4" fontId="18" fillId="39" borderId="26" xfId="90" applyNumberFormat="1" applyFont="1" applyFill="1" applyBorder="1" applyAlignment="1" applyProtection="1">
      <alignment horizontal="center" vertical="center"/>
      <protection hidden="1"/>
    </xf>
    <xf numFmtId="4" fontId="0" fillId="52" borderId="26" xfId="90" applyNumberFormat="1" applyFont="1" applyFill="1" applyBorder="1" applyAlignment="1" applyProtection="1">
      <alignment horizontal="center" vertical="center"/>
      <protection hidden="1"/>
    </xf>
    <xf numFmtId="4" fontId="0" fillId="0" borderId="26" xfId="90" applyNumberFormat="1" applyFont="1" applyFill="1" applyBorder="1" applyAlignment="1" applyProtection="1">
      <alignment horizontal="center" vertical="center"/>
      <protection hidden="1" locked="0"/>
    </xf>
    <xf numFmtId="4" fontId="0" fillId="39" borderId="26" xfId="90" applyNumberFormat="1" applyFont="1" applyFill="1" applyBorder="1" applyAlignment="1" applyProtection="1">
      <alignment horizontal="center" vertical="center"/>
      <protection hidden="1"/>
    </xf>
    <xf numFmtId="4" fontId="0" fillId="0" borderId="0" xfId="0" applyNumberFormat="1" applyFont="1" applyAlignment="1" applyProtection="1">
      <alignment vertical="center"/>
      <protection/>
    </xf>
    <xf numFmtId="4" fontId="0" fillId="59" borderId="26" xfId="90" applyNumberFormat="1" applyFont="1" applyFill="1" applyBorder="1" applyAlignment="1" applyProtection="1">
      <alignment horizontal="center" vertical="center"/>
      <protection hidden="1"/>
    </xf>
    <xf numFmtId="165" fontId="18" fillId="59" borderId="101" xfId="90" applyFont="1" applyFill="1" applyBorder="1" applyAlignment="1" applyProtection="1">
      <alignment vertical="center"/>
      <protection/>
    </xf>
    <xf numFmtId="165" fontId="18" fillId="39" borderId="85" xfId="90" applyFont="1" applyFill="1" applyBorder="1" applyAlignment="1" applyProtection="1">
      <alignment vertical="center"/>
      <protection/>
    </xf>
    <xf numFmtId="167" fontId="18" fillId="39" borderId="98" xfId="90" applyNumberFormat="1" applyFont="1" applyFill="1" applyBorder="1" applyAlignment="1" applyProtection="1">
      <alignment vertical="center"/>
      <protection hidden="1"/>
    </xf>
    <xf numFmtId="4" fontId="18" fillId="0" borderId="102" xfId="90" applyNumberFormat="1" applyFont="1" applyFill="1" applyBorder="1" applyAlignment="1" applyProtection="1">
      <alignment horizontal="center" vertical="center"/>
      <protection hidden="1"/>
    </xf>
    <xf numFmtId="0" fontId="18" fillId="59" borderId="26" xfId="0" applyFont="1" applyFill="1" applyBorder="1" applyAlignment="1" applyProtection="1">
      <alignment vertical="center" wrapText="1"/>
      <protection hidden="1"/>
    </xf>
    <xf numFmtId="0" fontId="0" fillId="59" borderId="26" xfId="0" applyFill="1" applyBorder="1" applyAlignment="1" applyProtection="1">
      <alignment vertical="center"/>
      <protection hidden="1"/>
    </xf>
    <xf numFmtId="4" fontId="18" fillId="59" borderId="26" xfId="88" applyNumberFormat="1" applyFont="1" applyFill="1" applyBorder="1" applyAlignment="1" applyProtection="1">
      <alignment horizontal="center" vertical="center"/>
      <protection/>
    </xf>
    <xf numFmtId="4" fontId="18" fillId="59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8" fillId="54" borderId="26" xfId="0" applyFont="1" applyFill="1" applyBorder="1" applyAlignment="1" applyProtection="1">
      <alignment horizontal="left" vertical="center"/>
      <protection hidden="1"/>
    </xf>
    <xf numFmtId="0" fontId="18" fillId="54" borderId="26" xfId="0" applyFont="1" applyFill="1" applyBorder="1" applyAlignment="1" applyProtection="1">
      <alignment horizontal="center" vertical="center"/>
      <protection hidden="1"/>
    </xf>
    <xf numFmtId="0" fontId="18" fillId="54" borderId="26" xfId="0" applyFont="1" applyFill="1" applyBorder="1" applyAlignment="1" applyProtection="1">
      <alignment horizontal="center" vertical="center" wrapText="1"/>
      <protection hidden="1"/>
    </xf>
    <xf numFmtId="0" fontId="18" fillId="52" borderId="39" xfId="0" applyFont="1" applyFill="1" applyBorder="1" applyAlignment="1" applyProtection="1">
      <alignment horizontal="center" vertical="center"/>
      <protection hidden="1"/>
    </xf>
    <xf numFmtId="4" fontId="18" fillId="52" borderId="39" xfId="0" applyNumberFormat="1" applyFont="1" applyFill="1" applyBorder="1" applyAlignment="1" applyProtection="1">
      <alignment horizontal="center" vertical="center"/>
      <protection hidden="1"/>
    </xf>
    <xf numFmtId="0" fontId="18" fillId="52" borderId="47" xfId="0" applyFont="1" applyFill="1" applyBorder="1" applyAlignment="1" applyProtection="1">
      <alignment horizontal="center" vertical="center"/>
      <protection hidden="1"/>
    </xf>
    <xf numFmtId="4" fontId="18" fillId="52" borderId="47" xfId="0" applyNumberFormat="1" applyFont="1" applyFill="1" applyBorder="1" applyAlignment="1" applyProtection="1">
      <alignment horizontal="center" vertical="center"/>
      <protection hidden="1"/>
    </xf>
    <xf numFmtId="0" fontId="18" fillId="0" borderId="47" xfId="0" applyFont="1" applyFill="1" applyBorder="1" applyAlignment="1" applyProtection="1">
      <alignment horizontal="center" vertical="center"/>
      <protection hidden="1"/>
    </xf>
    <xf numFmtId="4" fontId="0" fillId="39" borderId="47" xfId="0" applyNumberFormat="1" applyFont="1" applyFill="1" applyBorder="1" applyAlignment="1" applyProtection="1">
      <alignment horizontal="center" vertical="center" wrapText="1"/>
      <protection hidden="1"/>
    </xf>
    <xf numFmtId="4" fontId="18" fillId="39" borderId="47" xfId="0" applyNumberFormat="1" applyFont="1" applyFill="1" applyBorder="1" applyAlignment="1" applyProtection="1">
      <alignment horizontal="center" vertical="center" wrapText="1"/>
      <protection hidden="1"/>
    </xf>
    <xf numFmtId="4" fontId="0" fillId="39" borderId="47" xfId="88" applyNumberFormat="1" applyFont="1" applyFill="1" applyBorder="1" applyAlignment="1" applyProtection="1">
      <alignment horizontal="center" vertical="center" wrapText="1"/>
      <protection hidden="1"/>
    </xf>
    <xf numFmtId="0" fontId="18" fillId="52" borderId="94" xfId="0" applyFont="1" applyFill="1" applyBorder="1" applyAlignment="1" applyProtection="1">
      <alignment horizontal="center" vertical="center"/>
      <protection hidden="1"/>
    </xf>
    <xf numFmtId="4" fontId="18" fillId="52" borderId="47" xfId="88" applyNumberFormat="1" applyFont="1" applyFill="1" applyBorder="1" applyAlignment="1" applyProtection="1">
      <alignment horizontal="center" vertical="center" wrapText="1"/>
      <protection hidden="1"/>
    </xf>
    <xf numFmtId="4" fontId="18" fillId="14" borderId="26" xfId="90" applyNumberFormat="1" applyFont="1" applyFill="1" applyBorder="1" applyAlignment="1" applyProtection="1">
      <alignment horizontal="center" vertical="center"/>
      <protection hidden="1"/>
    </xf>
    <xf numFmtId="4" fontId="18" fillId="14" borderId="26" xfId="0" applyNumberFormat="1" applyFont="1" applyFill="1" applyBorder="1" applyAlignment="1" applyProtection="1">
      <alignment horizontal="center" vertical="center" wrapText="1"/>
      <protection hidden="1"/>
    </xf>
    <xf numFmtId="0" fontId="18" fillId="52" borderId="26" xfId="0" applyFont="1" applyFill="1" applyBorder="1" applyAlignment="1" applyProtection="1">
      <alignment horizontal="center" vertical="center"/>
      <protection hidden="1"/>
    </xf>
    <xf numFmtId="4" fontId="18" fillId="52" borderId="26" xfId="88" applyNumberFormat="1" applyFont="1" applyFill="1" applyBorder="1" applyAlignment="1" applyProtection="1">
      <alignment horizontal="center" vertical="center" wrapText="1"/>
      <protection hidden="1"/>
    </xf>
    <xf numFmtId="4" fontId="18" fillId="52" borderId="26" xfId="0" applyNumberFormat="1" applyFont="1" applyFill="1" applyBorder="1" applyAlignment="1" applyProtection="1">
      <alignment horizontal="center" vertical="center" wrapText="1"/>
      <protection hidden="1"/>
    </xf>
    <xf numFmtId="4" fontId="0" fillId="39" borderId="26" xfId="88" applyNumberFormat="1" applyFont="1" applyFill="1" applyBorder="1" applyAlignment="1" applyProtection="1">
      <alignment horizontal="center" vertical="center" wrapText="1"/>
      <protection hidden="1"/>
    </xf>
    <xf numFmtId="4" fontId="0" fillId="39" borderId="26" xfId="0" applyNumberFormat="1" applyFont="1" applyFill="1" applyBorder="1" applyAlignment="1" applyProtection="1">
      <alignment horizontal="center" vertical="center" wrapText="1"/>
      <protection hidden="1"/>
    </xf>
    <xf numFmtId="0" fontId="18" fillId="14" borderId="26" xfId="0" applyFont="1" applyFill="1" applyBorder="1" applyAlignment="1" applyProtection="1">
      <alignment horizontal="center" vertical="center" wrapText="1"/>
      <protection hidden="1"/>
    </xf>
    <xf numFmtId="4" fontId="0" fillId="14" borderId="26" xfId="0" applyNumberFormat="1" applyFont="1" applyFill="1" applyBorder="1" applyAlignment="1" applyProtection="1">
      <alignment horizontal="center" vertical="center" wrapText="1"/>
      <protection hidden="1"/>
    </xf>
    <xf numFmtId="4" fontId="18" fillId="14" borderId="26" xfId="0" applyNumberFormat="1" applyFont="1" applyFill="1" applyBorder="1" applyAlignment="1" applyProtection="1">
      <alignment horizontal="center" vertical="center"/>
      <protection hidden="1"/>
    </xf>
    <xf numFmtId="4" fontId="18" fillId="54" borderId="26" xfId="90" applyNumberFormat="1" applyFont="1" applyFill="1" applyBorder="1" applyAlignment="1" applyProtection="1">
      <alignment horizontal="center" vertical="center"/>
      <protection hidden="1"/>
    </xf>
    <xf numFmtId="10" fontId="18" fillId="54" borderId="26" xfId="88" applyNumberFormat="1" applyFont="1" applyFill="1" applyBorder="1" applyAlignment="1" applyProtection="1">
      <alignment horizontal="center" vertical="center"/>
      <protection hidden="1"/>
    </xf>
    <xf numFmtId="10" fontId="18" fillId="54" borderId="26" xfId="0" applyNumberFormat="1" applyFont="1" applyFill="1" applyBorder="1" applyAlignment="1" applyProtection="1">
      <alignment horizontal="center" vertical="center"/>
      <protection hidden="1"/>
    </xf>
    <xf numFmtId="4" fontId="18" fillId="7" borderId="26" xfId="90" applyNumberFormat="1" applyFont="1" applyFill="1" applyBorder="1" applyAlignment="1" applyProtection="1">
      <alignment horizontal="center" vertical="center"/>
      <protection hidden="1"/>
    </xf>
    <xf numFmtId="10" fontId="18" fillId="7" borderId="26" xfId="88" applyNumberFormat="1" applyFont="1" applyFill="1" applyBorder="1" applyAlignment="1" applyProtection="1">
      <alignment horizontal="center" vertical="center"/>
      <protection hidden="1"/>
    </xf>
    <xf numFmtId="10" fontId="18" fillId="7" borderId="26" xfId="0" applyNumberFormat="1" applyFont="1" applyFill="1" applyBorder="1" applyAlignment="1" applyProtection="1">
      <alignment horizontal="center" vertical="center"/>
      <protection hidden="1"/>
    </xf>
    <xf numFmtId="10" fontId="18" fillId="0" borderId="0" xfId="88" applyNumberFormat="1" applyFont="1" applyFill="1" applyBorder="1" applyAlignment="1" applyProtection="1">
      <alignment horizontal="center" vertical="center"/>
      <protection hidden="1"/>
    </xf>
    <xf numFmtId="167" fontId="18" fillId="0" borderId="0" xfId="90" applyNumberFormat="1" applyFont="1" applyFill="1" applyBorder="1" applyAlignment="1" applyProtection="1">
      <alignment horizontal="right" vertical="center"/>
      <protection hidden="1"/>
    </xf>
    <xf numFmtId="165" fontId="1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18" fillId="7" borderId="26" xfId="0" applyFont="1" applyFill="1" applyBorder="1" applyAlignment="1" applyProtection="1">
      <alignment horizontal="center" vertical="center" wrapText="1"/>
      <protection hidden="1"/>
    </xf>
    <xf numFmtId="4" fontId="18" fillId="52" borderId="26" xfId="0" applyNumberFormat="1" applyFont="1" applyFill="1" applyBorder="1" applyAlignment="1" applyProtection="1">
      <alignment horizontal="center" vertical="center"/>
      <protection hidden="1"/>
    </xf>
    <xf numFmtId="4" fontId="18" fillId="39" borderId="26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4" fontId="18" fillId="52" borderId="26" xfId="90" applyNumberFormat="1" applyFont="1" applyFill="1" applyBorder="1" applyAlignment="1" applyProtection="1">
      <alignment horizontal="center" vertical="center"/>
      <protection hidden="1"/>
    </xf>
    <xf numFmtId="10" fontId="18" fillId="52" borderId="26" xfId="88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8" fillId="60" borderId="26" xfId="0" applyFont="1" applyFill="1" applyBorder="1" applyAlignment="1" applyProtection="1">
      <alignment horizontal="center" vertical="center" wrapText="1"/>
      <protection hidden="1"/>
    </xf>
    <xf numFmtId="4" fontId="18" fillId="52" borderId="26" xfId="90" applyNumberFormat="1" applyFont="1" applyFill="1" applyBorder="1" applyAlignment="1" applyProtection="1">
      <alignment horizontal="center" vertical="center" wrapText="1"/>
      <protection hidden="1"/>
    </xf>
    <xf numFmtId="4" fontId="28" fillId="0" borderId="72" xfId="0" applyNumberFormat="1" applyFont="1" applyBorder="1" applyAlignment="1" applyProtection="1">
      <alignment horizontal="right" vertical="center"/>
      <protection hidden="1"/>
    </xf>
    <xf numFmtId="4" fontId="28" fillId="0" borderId="75" xfId="0" applyNumberFormat="1" applyFont="1" applyBorder="1" applyAlignment="1" applyProtection="1">
      <alignment vertical="center"/>
      <protection hidden="1"/>
    </xf>
    <xf numFmtId="0" fontId="0" fillId="0" borderId="26" xfId="0" applyFont="1" applyBorder="1" applyAlignment="1" applyProtection="1">
      <alignment horizontal="left" vertical="center" wrapText="1"/>
      <protection hidden="1"/>
    </xf>
    <xf numFmtId="4" fontId="0" fillId="39" borderId="26" xfId="90" applyNumberFormat="1" applyFont="1" applyFill="1" applyBorder="1" applyAlignment="1" applyProtection="1">
      <alignment horizontal="center" vertical="center" wrapText="1"/>
      <protection hidden="1"/>
    </xf>
    <xf numFmtId="4" fontId="18" fillId="39" borderId="26" xfId="90" applyNumberFormat="1" applyFont="1" applyFill="1" applyBorder="1" applyAlignment="1" applyProtection="1">
      <alignment horizontal="center" vertical="center" wrapText="1"/>
      <protection hidden="1"/>
    </xf>
    <xf numFmtId="4" fontId="18" fillId="14" borderId="26" xfId="90" applyNumberFormat="1" applyFont="1" applyFill="1" applyBorder="1" applyAlignment="1" applyProtection="1">
      <alignment horizontal="center" vertical="center" wrapText="1"/>
      <protection hidden="1"/>
    </xf>
    <xf numFmtId="4" fontId="37" fillId="0" borderId="72" xfId="0" applyNumberFormat="1" applyFont="1" applyBorder="1" applyAlignment="1" applyProtection="1">
      <alignment horizontal="right" vertical="center"/>
      <protection hidden="1"/>
    </xf>
    <xf numFmtId="4" fontId="37" fillId="0" borderId="75" xfId="0" applyNumberFormat="1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10" fontId="18" fillId="0" borderId="26" xfId="88" applyNumberFormat="1" applyFont="1" applyFill="1" applyBorder="1" applyAlignment="1" applyProtection="1">
      <alignment horizontal="center" vertical="center" wrapText="1"/>
      <protection hidden="1"/>
    </xf>
    <xf numFmtId="0" fontId="27" fillId="57" borderId="26" xfId="0" applyFont="1" applyFill="1" applyBorder="1" applyAlignment="1" applyProtection="1">
      <alignment horizontal="center" vertical="center" wrapText="1"/>
      <protection hidden="1"/>
    </xf>
    <xf numFmtId="4" fontId="27" fillId="57" borderId="26" xfId="90" applyNumberFormat="1" applyFont="1" applyFill="1" applyBorder="1" applyAlignment="1" applyProtection="1">
      <alignment horizontal="center" vertical="center" wrapText="1"/>
      <protection hidden="1"/>
    </xf>
    <xf numFmtId="4" fontId="32" fillId="0" borderId="72" xfId="0" applyNumberFormat="1" applyFont="1" applyBorder="1" applyAlignment="1" applyProtection="1">
      <alignment horizontal="right" vertical="center"/>
      <protection hidden="1"/>
    </xf>
    <xf numFmtId="4" fontId="32" fillId="0" borderId="75" xfId="0" applyNumberFormat="1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10" fontId="27" fillId="57" borderId="26" xfId="88" applyNumberFormat="1" applyFont="1" applyFill="1" applyBorder="1" applyAlignment="1" applyProtection="1">
      <alignment horizontal="center" vertical="center"/>
      <protection hidden="1"/>
    </xf>
    <xf numFmtId="4" fontId="32" fillId="0" borderId="103" xfId="0" applyNumberFormat="1" applyFont="1" applyBorder="1" applyAlignment="1" applyProtection="1">
      <alignment horizontal="right" vertical="center"/>
      <protection hidden="1"/>
    </xf>
    <xf numFmtId="4" fontId="32" fillId="0" borderId="90" xfId="0" applyNumberFormat="1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167" fontId="0" fillId="0" borderId="0" xfId="0" applyNumberFormat="1" applyFont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69" fontId="37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26" xfId="0" applyFont="1" applyBorder="1" applyAlignment="1" applyProtection="1">
      <alignment horizontal="center" vertical="center" wrapText="1"/>
      <protection hidden="1"/>
    </xf>
    <xf numFmtId="10" fontId="18" fillId="39" borderId="26" xfId="88" applyNumberFormat="1" applyFont="1" applyFill="1" applyBorder="1" applyAlignment="1" applyProtection="1">
      <alignment horizontal="center" vertical="center" wrapText="1"/>
      <protection hidden="1"/>
    </xf>
    <xf numFmtId="170" fontId="0" fillId="0" borderId="0" xfId="0" applyNumberFormat="1" applyFont="1" applyBorder="1" applyAlignment="1" applyProtection="1">
      <alignment vertical="center"/>
      <protection hidden="1"/>
    </xf>
    <xf numFmtId="4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vertical="center"/>
    </xf>
    <xf numFmtId="0" fontId="18" fillId="7" borderId="26" xfId="0" applyFont="1" applyFill="1" applyBorder="1" applyAlignment="1">
      <alignment horizontal="center" vertical="center"/>
    </xf>
    <xf numFmtId="165" fontId="0" fillId="0" borderId="26" xfId="90" applyFill="1" applyBorder="1" applyAlignment="1" applyProtection="1">
      <alignment vertical="center"/>
      <protection/>
    </xf>
    <xf numFmtId="9" fontId="0" fillId="0" borderId="26" xfId="88" applyFont="1" applyFill="1" applyBorder="1" applyAlignment="1" applyProtection="1">
      <alignment horizontal="center" vertical="center" wrapText="1"/>
      <protection/>
    </xf>
    <xf numFmtId="4" fontId="0" fillId="0" borderId="26" xfId="88" applyNumberFormat="1" applyFont="1" applyFill="1" applyBorder="1" applyAlignment="1" applyProtection="1">
      <alignment horizontal="center" vertical="center" wrapText="1"/>
      <protection/>
    </xf>
    <xf numFmtId="165" fontId="36" fillId="0" borderId="26" xfId="90" applyFont="1" applyFill="1" applyBorder="1" applyAlignment="1" applyProtection="1">
      <alignment horizontal="left" vertical="center" wrapText="1"/>
      <protection/>
    </xf>
    <xf numFmtId="165" fontId="36" fillId="0" borderId="26" xfId="90" applyFont="1" applyFill="1" applyBorder="1" applyAlignment="1" applyProtection="1">
      <alignment horizontal="justify" vertical="center" wrapText="1"/>
      <protection/>
    </xf>
    <xf numFmtId="165" fontId="0" fillId="52" borderId="26" xfId="90" applyFill="1" applyBorder="1" applyAlignment="1" applyProtection="1">
      <alignment vertical="center"/>
      <protection/>
    </xf>
    <xf numFmtId="9" fontId="0" fillId="52" borderId="26" xfId="88" applyFont="1" applyFill="1" applyBorder="1" applyAlignment="1" applyProtection="1">
      <alignment horizontal="center" vertical="center" wrapText="1"/>
      <protection/>
    </xf>
    <xf numFmtId="0" fontId="0" fillId="52" borderId="26" xfId="0" applyFont="1" applyFill="1" applyBorder="1" applyAlignment="1" applyProtection="1">
      <alignment horizontal="center" vertical="center" wrapText="1"/>
      <protection/>
    </xf>
    <xf numFmtId="4" fontId="0" fillId="52" borderId="26" xfId="88" applyNumberFormat="1" applyFont="1" applyFill="1" applyBorder="1" applyAlignment="1" applyProtection="1">
      <alignment horizontal="center" vertical="center" wrapText="1"/>
      <protection/>
    </xf>
    <xf numFmtId="165" fontId="36" fillId="52" borderId="26" xfId="90" applyFont="1" applyFill="1" applyBorder="1" applyAlignment="1" applyProtection="1">
      <alignment vertical="center" wrapText="1"/>
      <protection/>
    </xf>
    <xf numFmtId="4" fontId="18" fillId="0" borderId="26" xfId="0" applyNumberFormat="1" applyFont="1" applyFill="1" applyBorder="1" applyAlignment="1" applyProtection="1">
      <alignment horizontal="center" vertical="center" wrapText="1"/>
      <protection hidden="1"/>
    </xf>
    <xf numFmtId="165" fontId="36" fillId="0" borderId="26" xfId="90" applyFont="1" applyFill="1" applyBorder="1" applyAlignment="1" applyProtection="1">
      <alignment vertical="center" wrapText="1"/>
      <protection/>
    </xf>
    <xf numFmtId="0" fontId="27" fillId="0" borderId="26" xfId="0" applyFont="1" applyBorder="1" applyAlignment="1">
      <alignment vertical="center"/>
    </xf>
    <xf numFmtId="0" fontId="27" fillId="7" borderId="26" xfId="0" applyFont="1" applyFill="1" applyBorder="1" applyAlignment="1">
      <alignment horizontal="left" vertical="center" wrapText="1"/>
    </xf>
    <xf numFmtId="165" fontId="27" fillId="7" borderId="26" xfId="90" applyFont="1" applyFill="1" applyBorder="1" applyAlignment="1" applyProtection="1">
      <alignment horizontal="left" vertical="center" wrapText="1"/>
      <protection/>
    </xf>
    <xf numFmtId="0" fontId="19" fillId="14" borderId="26" xfId="0" applyFont="1" applyFill="1" applyBorder="1" applyAlignment="1">
      <alignment horizontal="left" vertical="center"/>
    </xf>
    <xf numFmtId="4" fontId="23" fillId="0" borderId="0" xfId="0" applyNumberFormat="1" applyFont="1" applyAlignment="1" applyProtection="1">
      <alignment horizontal="right" vertical="center"/>
      <protection hidden="1"/>
    </xf>
    <xf numFmtId="4" fontId="27" fillId="52" borderId="26" xfId="0" applyNumberFormat="1" applyFont="1" applyFill="1" applyBorder="1" applyAlignment="1" applyProtection="1">
      <alignment horizontal="center" vertical="center" wrapText="1"/>
      <protection hidden="1"/>
    </xf>
    <xf numFmtId="0" fontId="27" fillId="39" borderId="26" xfId="0" applyFont="1" applyFill="1" applyBorder="1" applyAlignment="1">
      <alignment horizontal="left" vertical="center"/>
    </xf>
    <xf numFmtId="0" fontId="18" fillId="39" borderId="26" xfId="0" applyFont="1" applyFill="1" applyBorder="1" applyAlignment="1" applyProtection="1">
      <alignment horizontal="center" vertical="center"/>
      <protection hidden="1"/>
    </xf>
    <xf numFmtId="0" fontId="18" fillId="39" borderId="26" xfId="0" applyFont="1" applyFill="1" applyBorder="1" applyAlignment="1" applyProtection="1">
      <alignment horizontal="center" vertical="center" wrapText="1"/>
      <protection hidden="1"/>
    </xf>
    <xf numFmtId="4" fontId="27" fillId="39" borderId="26" xfId="0" applyNumberFormat="1" applyFont="1" applyFill="1" applyBorder="1" applyAlignment="1" applyProtection="1">
      <alignment horizontal="right" vertical="center" wrapText="1"/>
      <protection hidden="1"/>
    </xf>
    <xf numFmtId="0" fontId="38" fillId="56" borderId="26" xfId="0" applyFont="1" applyFill="1" applyBorder="1" applyAlignment="1">
      <alignment horizontal="left" vertical="center"/>
    </xf>
    <xf numFmtId="0" fontId="18" fillId="56" borderId="26" xfId="0" applyFont="1" applyFill="1" applyBorder="1" applyAlignment="1" applyProtection="1">
      <alignment horizontal="left" vertical="center"/>
      <protection hidden="1"/>
    </xf>
    <xf numFmtId="4" fontId="27" fillId="56" borderId="26" xfId="0" applyNumberFormat="1" applyFont="1" applyFill="1" applyBorder="1" applyAlignment="1" applyProtection="1">
      <alignment horizontal="right" vertical="center"/>
      <protection hidden="1"/>
    </xf>
    <xf numFmtId="4" fontId="27" fillId="4" borderId="26" xfId="90" applyNumberFormat="1" applyFont="1" applyFill="1" applyBorder="1" applyAlignment="1" applyProtection="1">
      <alignment horizontal="right" vertical="center" wrapText="1"/>
      <protection hidden="1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  <protection hidden="1" locked="0"/>
    </xf>
    <xf numFmtId="4" fontId="23" fillId="0" borderId="26" xfId="90" applyNumberFormat="1" applyFont="1" applyFill="1" applyBorder="1" applyAlignment="1" applyProtection="1">
      <alignment horizontal="right" vertical="center" wrapText="1"/>
      <protection hidden="1" locked="0"/>
    </xf>
    <xf numFmtId="0" fontId="31" fillId="56" borderId="27" xfId="0" applyFont="1" applyFill="1" applyBorder="1" applyAlignment="1">
      <alignment horizontal="left" vertical="center"/>
    </xf>
    <xf numFmtId="0" fontId="18" fillId="56" borderId="28" xfId="0" applyFont="1" applyFill="1" applyBorder="1" applyAlignment="1" applyProtection="1">
      <alignment horizontal="left" vertical="center"/>
      <protection hidden="1"/>
    </xf>
    <xf numFmtId="0" fontId="18" fillId="56" borderId="29" xfId="0" applyFont="1" applyFill="1" applyBorder="1" applyAlignment="1" applyProtection="1">
      <alignment horizontal="left" vertical="center"/>
      <protection hidden="1"/>
    </xf>
    <xf numFmtId="0" fontId="0" fillId="56" borderId="28" xfId="0" applyFill="1" applyBorder="1" applyAlignment="1" applyProtection="1">
      <alignment horizontal="left" vertical="center"/>
      <protection hidden="1"/>
    </xf>
    <xf numFmtId="0" fontId="0" fillId="56" borderId="29" xfId="0" applyFill="1" applyBorder="1" applyAlignment="1" applyProtection="1">
      <alignment horizontal="left" vertical="center"/>
      <protection hidden="1"/>
    </xf>
    <xf numFmtId="4" fontId="27" fillId="56" borderId="26" xfId="90" applyNumberFormat="1" applyFont="1" applyFill="1" applyBorder="1" applyAlignment="1" applyProtection="1">
      <alignment horizontal="right" vertical="center" wrapText="1"/>
      <protection hidden="1" locked="0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7" fontId="0" fillId="0" borderId="0" xfId="90" applyNumberFormat="1" applyFont="1" applyFill="1" applyBorder="1" applyAlignment="1" applyProtection="1">
      <alignment/>
      <protection/>
    </xf>
    <xf numFmtId="165" fontId="0" fillId="0" borderId="0" xfId="90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167" fontId="0" fillId="0" borderId="0" xfId="9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37" fillId="0" borderId="67" xfId="0" applyFont="1" applyFill="1" applyBorder="1" applyAlignment="1">
      <alignment horizontal="left" vertical="center"/>
    </xf>
    <xf numFmtId="0" fontId="37" fillId="0" borderId="77" xfId="0" applyFont="1" applyFill="1" applyBorder="1" applyAlignment="1">
      <alignment horizontal="center" vertical="center"/>
    </xf>
    <xf numFmtId="0" fontId="0" fillId="0" borderId="77" xfId="0" applyNumberFormat="1" applyFont="1" applyFill="1" applyBorder="1" applyAlignment="1">
      <alignment horizontal="left" vertical="center"/>
    </xf>
    <xf numFmtId="167" fontId="0" fillId="0" borderId="77" xfId="90" applyNumberFormat="1" applyFont="1" applyFill="1" applyBorder="1" applyAlignment="1" applyProtection="1">
      <alignment/>
      <protection/>
    </xf>
    <xf numFmtId="165" fontId="0" fillId="0" borderId="77" xfId="90" applyFont="1" applyFill="1" applyBorder="1" applyAlignment="1" applyProtection="1">
      <alignment/>
      <protection/>
    </xf>
    <xf numFmtId="165" fontId="0" fillId="0" borderId="77" xfId="90" applyFont="1" applyFill="1" applyBorder="1" applyAlignment="1" applyProtection="1">
      <alignment horizontal="left"/>
      <protection/>
    </xf>
    <xf numFmtId="0" fontId="0" fillId="0" borderId="77" xfId="0" applyFont="1" applyFill="1" applyBorder="1" applyAlignment="1">
      <alignment horizontal="left"/>
    </xf>
    <xf numFmtId="167" fontId="0" fillId="0" borderId="77" xfId="90" applyNumberFormat="1" applyFont="1" applyFill="1" applyBorder="1" applyAlignment="1" applyProtection="1">
      <alignment horizontal="center"/>
      <protection/>
    </xf>
    <xf numFmtId="0" fontId="0" fillId="0" borderId="77" xfId="0" applyFont="1" applyFill="1" applyBorder="1" applyAlignment="1">
      <alignment horizontal="left" wrapText="1"/>
    </xf>
    <xf numFmtId="167" fontId="0" fillId="0" borderId="77" xfId="90" applyNumberFormat="1" applyFont="1" applyFill="1" applyBorder="1" applyAlignment="1" applyProtection="1">
      <alignment horizontal="left"/>
      <protection/>
    </xf>
    <xf numFmtId="0" fontId="18" fillId="0" borderId="0" xfId="0" applyFont="1" applyAlignment="1">
      <alignment horizontal="center" vertical="center" wrapText="1"/>
    </xf>
    <xf numFmtId="0" fontId="18" fillId="0" borderId="104" xfId="0" applyFont="1" applyFill="1" applyBorder="1" applyAlignment="1">
      <alignment horizontal="left" vertical="top" wrapText="1"/>
    </xf>
    <xf numFmtId="0" fontId="18" fillId="0" borderId="105" xfId="0" applyFont="1" applyFill="1" applyBorder="1" applyAlignment="1">
      <alignment horizontal="center" vertical="top" wrapText="1"/>
    </xf>
    <xf numFmtId="0" fontId="0" fillId="0" borderId="105" xfId="0" applyNumberFormat="1" applyFill="1" applyBorder="1" applyAlignment="1">
      <alignment wrapText="1"/>
    </xf>
    <xf numFmtId="167" fontId="0" fillId="0" borderId="105" xfId="90" applyNumberFormat="1" applyFont="1" applyFill="1" applyBorder="1" applyAlignment="1" applyProtection="1">
      <alignment wrapText="1"/>
      <protection/>
    </xf>
    <xf numFmtId="165" fontId="0" fillId="0" borderId="105" xfId="90" applyFont="1" applyFill="1" applyBorder="1" applyAlignment="1" applyProtection="1">
      <alignment wrapText="1"/>
      <protection/>
    </xf>
    <xf numFmtId="0" fontId="0" fillId="0" borderId="105" xfId="0" applyFill="1" applyBorder="1" applyAlignment="1">
      <alignment horizontal="left" wrapText="1"/>
    </xf>
    <xf numFmtId="167" fontId="0" fillId="0" borderId="105" xfId="90" applyNumberFormat="1" applyFont="1" applyFill="1" applyBorder="1" applyAlignment="1" applyProtection="1">
      <alignment horizontal="center" wrapText="1"/>
      <protection/>
    </xf>
    <xf numFmtId="0" fontId="0" fillId="0" borderId="105" xfId="0" applyFill="1" applyBorder="1" applyAlignment="1">
      <alignment wrapText="1"/>
    </xf>
    <xf numFmtId="165" fontId="0" fillId="0" borderId="106" xfId="90" applyFont="1" applyFill="1" applyBorder="1" applyAlignment="1" applyProtection="1">
      <alignment wrapText="1"/>
      <protection/>
    </xf>
    <xf numFmtId="0" fontId="18" fillId="0" borderId="47" xfId="0" applyFont="1" applyBorder="1" applyAlignment="1">
      <alignment horizontal="center" vertical="center"/>
    </xf>
    <xf numFmtId="0" fontId="18" fillId="52" borderId="106" xfId="0" applyFont="1" applyFill="1" applyBorder="1" applyAlignment="1">
      <alignment horizontal="left" vertical="center"/>
    </xf>
    <xf numFmtId="0" fontId="18" fillId="52" borderId="104" xfId="0" applyFont="1" applyFill="1" applyBorder="1" applyAlignment="1">
      <alignment horizontal="center" vertical="center"/>
    </xf>
    <xf numFmtId="0" fontId="18" fillId="0" borderId="82" xfId="0" applyNumberFormat="1" applyFont="1" applyBorder="1" applyAlignment="1">
      <alignment horizontal="center" vertical="top"/>
    </xf>
    <xf numFmtId="167" fontId="0" fillId="0" borderId="83" xfId="90" applyNumberFormat="1" applyFont="1" applyFill="1" applyBorder="1" applyAlignment="1" applyProtection="1">
      <alignment vertical="top"/>
      <protection/>
    </xf>
    <xf numFmtId="165" fontId="0" fillId="0" borderId="83" xfId="90" applyFont="1" applyFill="1" applyBorder="1" applyAlignment="1" applyProtection="1">
      <alignment vertical="top"/>
      <protection/>
    </xf>
    <xf numFmtId="165" fontId="0" fillId="0" borderId="86" xfId="90" applyFont="1" applyFill="1" applyBorder="1" applyAlignment="1" applyProtection="1">
      <alignment horizontal="right" vertical="top"/>
      <protection/>
    </xf>
    <xf numFmtId="0" fontId="18" fillId="52" borderId="82" xfId="0" applyFont="1" applyFill="1" applyBorder="1" applyAlignment="1">
      <alignment horizontal="center"/>
    </xf>
    <xf numFmtId="167" fontId="0" fillId="52" borderId="83" xfId="90" applyNumberFormat="1" applyFont="1" applyFill="1" applyBorder="1" applyAlignment="1" applyProtection="1">
      <alignment horizontal="center"/>
      <protection/>
    </xf>
    <xf numFmtId="165" fontId="0" fillId="52" borderId="83" xfId="90" applyFont="1" applyFill="1" applyBorder="1" applyAlignment="1" applyProtection="1">
      <alignment horizontal="center"/>
      <protection/>
    </xf>
    <xf numFmtId="165" fontId="0" fillId="52" borderId="85" xfId="90" applyFont="1" applyFill="1" applyBorder="1" applyAlignment="1" applyProtection="1">
      <alignment horizontal="center"/>
      <protection/>
    </xf>
    <xf numFmtId="165" fontId="0" fillId="52" borderId="86" xfId="90" applyFont="1" applyFill="1" applyBorder="1" applyAlignment="1" applyProtection="1">
      <alignment horizontal="right"/>
      <protection/>
    </xf>
    <xf numFmtId="165" fontId="0" fillId="0" borderId="85" xfId="90" applyFont="1" applyFill="1" applyBorder="1" applyAlignment="1" applyProtection="1">
      <alignment horizontal="center"/>
      <protection/>
    </xf>
    <xf numFmtId="165" fontId="0" fillId="0" borderId="86" xfId="90" applyFont="1" applyFill="1" applyBorder="1" applyAlignment="1" applyProtection="1">
      <alignment horizontal="right"/>
      <protection/>
    </xf>
    <xf numFmtId="165" fontId="0" fillId="52" borderId="86" xfId="90" applyFont="1" applyFill="1" applyBorder="1" applyAlignment="1" applyProtection="1">
      <alignment horizontal="center"/>
      <protection/>
    </xf>
    <xf numFmtId="0" fontId="18" fillId="0" borderId="83" xfId="0" applyFont="1" applyBorder="1" applyAlignment="1">
      <alignment horizontal="left"/>
    </xf>
    <xf numFmtId="167" fontId="0" fillId="0" borderId="83" xfId="90" applyNumberFormat="1" applyFont="1" applyFill="1" applyBorder="1" applyAlignment="1" applyProtection="1">
      <alignment horizontal="center"/>
      <protection/>
    </xf>
    <xf numFmtId="0" fontId="18" fillId="52" borderId="107" xfId="0" applyFont="1" applyFill="1" applyBorder="1" applyAlignment="1">
      <alignment horizontal="center" vertical="top"/>
    </xf>
    <xf numFmtId="0" fontId="18" fillId="52" borderId="108" xfId="0" applyFont="1" applyFill="1" applyBorder="1" applyAlignment="1">
      <alignment horizontal="center" vertical="top"/>
    </xf>
    <xf numFmtId="0" fontId="18" fillId="0" borderId="95" xfId="0" applyNumberFormat="1" applyFont="1" applyFill="1" applyBorder="1" applyAlignment="1">
      <alignment horizontal="center" vertical="top" wrapText="1"/>
    </xf>
    <xf numFmtId="167" fontId="0" fillId="0" borderId="74" xfId="90" applyNumberFormat="1" applyFont="1" applyFill="1" applyBorder="1" applyAlignment="1" applyProtection="1">
      <alignment horizontal="center" vertical="top" wrapText="1"/>
      <protection/>
    </xf>
    <xf numFmtId="165" fontId="0" fillId="0" borderId="74" xfId="90" applyFont="1" applyFill="1" applyBorder="1" applyAlignment="1" applyProtection="1">
      <alignment horizontal="center" vertical="top" wrapText="1"/>
      <protection/>
    </xf>
    <xf numFmtId="165" fontId="0" fillId="0" borderId="96" xfId="90" applyFont="1" applyFill="1" applyBorder="1" applyAlignment="1" applyProtection="1">
      <alignment horizontal="center" vertical="top" wrapText="1"/>
      <protection/>
    </xf>
    <xf numFmtId="0" fontId="18" fillId="52" borderId="95" xfId="0" applyFont="1" applyFill="1" applyBorder="1" applyAlignment="1">
      <alignment horizontal="center" vertical="top" wrapText="1"/>
    </xf>
    <xf numFmtId="167" fontId="0" fillId="52" borderId="74" xfId="90" applyNumberFormat="1" applyFont="1" applyFill="1" applyBorder="1" applyAlignment="1" applyProtection="1">
      <alignment horizontal="center" vertical="top" wrapText="1"/>
      <protection/>
    </xf>
    <xf numFmtId="165" fontId="0" fillId="52" borderId="74" xfId="90" applyFont="1" applyFill="1" applyBorder="1" applyAlignment="1" applyProtection="1">
      <alignment horizontal="center" vertical="top" wrapText="1"/>
      <protection/>
    </xf>
    <xf numFmtId="165" fontId="0" fillId="52" borderId="96" xfId="90" applyFont="1" applyFill="1" applyBorder="1" applyAlignment="1" applyProtection="1">
      <alignment horizontal="center" vertical="top" wrapText="1"/>
      <protection/>
    </xf>
    <xf numFmtId="0" fontId="18" fillId="0" borderId="95" xfId="0" applyFont="1" applyFill="1" applyBorder="1" applyAlignment="1">
      <alignment horizontal="center" vertical="top" wrapText="1"/>
    </xf>
    <xf numFmtId="0" fontId="18" fillId="0" borderId="109" xfId="0" applyFont="1" applyFill="1" applyBorder="1" applyAlignment="1">
      <alignment horizontal="center" vertical="top" wrapText="1"/>
    </xf>
    <xf numFmtId="0" fontId="0" fillId="0" borderId="98" xfId="0" applyFont="1" applyBorder="1" applyAlignment="1">
      <alignment horizontal="center" vertical="top" wrapText="1"/>
    </xf>
    <xf numFmtId="0" fontId="0" fillId="0" borderId="98" xfId="0" applyNumberFormat="1" applyBorder="1" applyAlignment="1" applyProtection="1">
      <alignment vertical="top" wrapText="1"/>
      <protection locked="0"/>
    </xf>
    <xf numFmtId="167" fontId="0" fillId="0" borderId="98" xfId="90" applyNumberFormat="1" applyFont="1" applyFill="1" applyBorder="1" applyAlignment="1" applyProtection="1">
      <alignment vertical="top" wrapText="1"/>
      <protection locked="0"/>
    </xf>
    <xf numFmtId="165" fontId="0" fillId="0" borderId="98" xfId="90" applyFont="1" applyFill="1" applyBorder="1" applyAlignment="1" applyProtection="1">
      <alignment vertical="top" wrapText="1"/>
      <protection locked="0"/>
    </xf>
    <xf numFmtId="165" fontId="0" fillId="39" borderId="98" xfId="90" applyFont="1" applyFill="1" applyBorder="1" applyAlignment="1" applyProtection="1">
      <alignment vertical="top"/>
      <protection/>
    </xf>
    <xf numFmtId="0" fontId="0" fillId="0" borderId="98" xfId="0" applyBorder="1" applyAlignment="1" applyProtection="1">
      <alignment horizontal="left" vertical="top" wrapText="1"/>
      <protection locked="0"/>
    </xf>
    <xf numFmtId="0" fontId="0" fillId="0" borderId="98" xfId="0" applyBorder="1" applyAlignment="1" applyProtection="1">
      <alignment vertical="top" wrapText="1"/>
      <protection locked="0"/>
    </xf>
    <xf numFmtId="165" fontId="0" fillId="39" borderId="86" xfId="90" applyFont="1" applyFill="1" applyBorder="1" applyAlignment="1" applyProtection="1">
      <alignment vertical="top"/>
      <protection/>
    </xf>
    <xf numFmtId="0" fontId="0" fillId="0" borderId="47" xfId="0" applyFont="1" applyBorder="1" applyAlignment="1">
      <alignment horizontal="center" vertical="top" wrapText="1"/>
    </xf>
    <xf numFmtId="0" fontId="0" fillId="0" borderId="47" xfId="0" applyNumberFormat="1" applyBorder="1" applyAlignment="1" applyProtection="1">
      <alignment vertical="top" wrapText="1"/>
      <protection locked="0"/>
    </xf>
    <xf numFmtId="167" fontId="0" fillId="0" borderId="47" xfId="90" applyNumberFormat="1" applyFont="1" applyFill="1" applyBorder="1" applyAlignment="1" applyProtection="1">
      <alignment vertical="top" wrapText="1"/>
      <protection locked="0"/>
    </xf>
    <xf numFmtId="165" fontId="0" fillId="0" borderId="47" xfId="90" applyFont="1" applyFill="1" applyBorder="1" applyAlignment="1" applyProtection="1">
      <alignment vertical="top" wrapText="1"/>
      <protection locked="0"/>
    </xf>
    <xf numFmtId="165" fontId="0" fillId="39" borderId="47" xfId="90" applyFont="1" applyFill="1" applyBorder="1" applyAlignment="1" applyProtection="1">
      <alignment vertical="top"/>
      <protection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165" fontId="0" fillId="39" borderId="75" xfId="90" applyFont="1" applyFill="1" applyBorder="1" applyAlignment="1" applyProtection="1">
      <alignment vertical="top"/>
      <protection/>
    </xf>
    <xf numFmtId="0" fontId="27" fillId="39" borderId="27" xfId="0" applyFont="1" applyFill="1" applyBorder="1" applyAlignment="1">
      <alignment horizontal="left" vertical="center"/>
    </xf>
    <xf numFmtId="0" fontId="18" fillId="39" borderId="28" xfId="0" applyFont="1" applyFill="1" applyBorder="1" applyAlignment="1" applyProtection="1">
      <alignment horizontal="center" vertical="center"/>
      <protection hidden="1"/>
    </xf>
    <xf numFmtId="0" fontId="18" fillId="39" borderId="29" xfId="0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>
      <alignment vertical="center" wrapText="1"/>
    </xf>
    <xf numFmtId="0" fontId="46" fillId="14" borderId="47" xfId="0" applyFont="1" applyFill="1" applyBorder="1" applyAlignment="1">
      <alignment horizontal="center" vertical="center" wrapText="1"/>
    </xf>
    <xf numFmtId="0" fontId="46" fillId="59" borderId="47" xfId="0" applyFont="1" applyFill="1" applyBorder="1" applyAlignment="1">
      <alignment horizontal="center" vertical="center" wrapText="1"/>
    </xf>
    <xf numFmtId="39" fontId="36" fillId="0" borderId="47" xfId="0" applyNumberFormat="1" applyFont="1" applyFill="1" applyBorder="1" applyAlignment="1">
      <alignment horizontal="right" vertical="center" wrapText="1"/>
    </xf>
    <xf numFmtId="39" fontId="36" fillId="0" borderId="47" xfId="90" applyNumberFormat="1" applyFont="1" applyFill="1" applyBorder="1" applyAlignment="1" applyProtection="1">
      <alignment horizontal="right" vertical="center" wrapText="1"/>
      <protection/>
    </xf>
    <xf numFmtId="4" fontId="47" fillId="39" borderId="47" xfId="0" applyNumberFormat="1" applyFont="1" applyFill="1" applyBorder="1" applyAlignment="1">
      <alignment horizontal="right" vertical="center" wrapText="1"/>
    </xf>
    <xf numFmtId="4" fontId="36" fillId="0" borderId="47" xfId="0" applyNumberFormat="1" applyFont="1" applyFill="1" applyBorder="1" applyAlignment="1">
      <alignment horizontal="right" vertical="center" wrapText="1"/>
    </xf>
    <xf numFmtId="4" fontId="36" fillId="0" borderId="47" xfId="90" applyNumberFormat="1" applyFont="1" applyFill="1" applyBorder="1" applyAlignment="1" applyProtection="1">
      <alignment horizontal="right" vertical="center" wrapText="1"/>
      <protection/>
    </xf>
    <xf numFmtId="4" fontId="46" fillId="0" borderId="47" xfId="90" applyNumberFormat="1" applyFont="1" applyFill="1" applyBorder="1" applyAlignment="1" applyProtection="1">
      <alignment vertical="center" wrapText="1"/>
      <protection/>
    </xf>
    <xf numFmtId="0" fontId="0" fillId="0" borderId="24" xfId="0" applyBorder="1" applyAlignment="1" applyProtection="1">
      <alignment horizontal="justify" vertical="justify" wrapText="1"/>
      <protection locked="0"/>
    </xf>
    <xf numFmtId="0" fontId="0" fillId="0" borderId="108" xfId="0" applyFont="1" applyBorder="1" applyAlignment="1" applyProtection="1">
      <alignment horizontal="justify" vertical="justify" wrapText="1"/>
      <protection locked="0"/>
    </xf>
    <xf numFmtId="0" fontId="0" fillId="0" borderId="110" xfId="0" applyFont="1" applyBorder="1" applyAlignment="1" applyProtection="1">
      <alignment horizontal="justify" vertical="justify" wrapText="1"/>
      <protection locked="0"/>
    </xf>
    <xf numFmtId="0" fontId="0" fillId="0" borderId="108" xfId="0" applyBorder="1" applyAlignment="1" applyProtection="1">
      <alignment horizontal="justify" vertical="justify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10" fontId="18" fillId="61" borderId="75" xfId="88" applyNumberFormat="1" applyFont="1" applyFill="1" applyBorder="1" applyAlignment="1" applyProtection="1">
      <alignment horizontal="center" vertical="center"/>
      <protection/>
    </xf>
    <xf numFmtId="10" fontId="18" fillId="61" borderId="88" xfId="88" applyNumberFormat="1" applyFont="1" applyFill="1" applyBorder="1" applyAlignment="1" applyProtection="1">
      <alignment horizontal="center" vertical="center" wrapText="1"/>
      <protection/>
    </xf>
    <xf numFmtId="10" fontId="18" fillId="61" borderId="74" xfId="88" applyNumberFormat="1" applyFont="1" applyFill="1" applyBorder="1" applyAlignment="1" applyProtection="1">
      <alignment horizontal="center" vertical="center" wrapText="1"/>
      <protection/>
    </xf>
    <xf numFmtId="10" fontId="18" fillId="61" borderId="21" xfId="88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 applyProtection="1">
      <alignment vertical="center"/>
      <protection hidden="1"/>
    </xf>
    <xf numFmtId="165" fontId="0" fillId="0" borderId="0" xfId="90" applyAlignment="1" applyProtection="1">
      <alignment vertical="center"/>
      <protection hidden="1"/>
    </xf>
    <xf numFmtId="4" fontId="18" fillId="0" borderId="0" xfId="0" applyNumberFormat="1" applyFont="1" applyFill="1" applyBorder="1" applyAlignment="1" applyProtection="1">
      <alignment horizontal="left" vertical="center"/>
      <protection hidden="1"/>
    </xf>
    <xf numFmtId="165" fontId="0" fillId="0" borderId="47" xfId="90" applyNumberFormat="1" applyFill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165" fontId="0" fillId="0" borderId="0" xfId="90" applyAlignment="1">
      <alignment vertical="center"/>
    </xf>
    <xf numFmtId="4" fontId="0" fillId="0" borderId="28" xfId="0" applyNumberFormat="1" applyBorder="1" applyAlignment="1">
      <alignment horizontal="left" vertical="center"/>
    </xf>
    <xf numFmtId="173" fontId="36" fillId="0" borderId="0" xfId="0" applyNumberFormat="1" applyFont="1" applyAlignment="1">
      <alignment vertical="center" wrapText="1"/>
    </xf>
    <xf numFmtId="173" fontId="0" fillId="0" borderId="0" xfId="0" applyNumberFormat="1" applyFont="1" applyAlignment="1">
      <alignment vertical="center"/>
    </xf>
    <xf numFmtId="4" fontId="0" fillId="0" borderId="0" xfId="0" applyNumberFormat="1" applyFont="1" applyAlignment="1" applyProtection="1">
      <alignment vertical="center"/>
      <protection hidden="1"/>
    </xf>
    <xf numFmtId="4" fontId="37" fillId="0" borderId="28" xfId="0" applyNumberFormat="1" applyFont="1" applyFill="1" applyBorder="1" applyAlignment="1">
      <alignment horizontal="left" vertical="center"/>
    </xf>
    <xf numFmtId="4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165" fontId="0" fillId="0" borderId="0" xfId="90" applyAlignment="1">
      <alignment/>
    </xf>
    <xf numFmtId="43" fontId="0" fillId="0" borderId="0" xfId="0" applyNumberFormat="1" applyAlignment="1">
      <alignment/>
    </xf>
    <xf numFmtId="0" fontId="0" fillId="0" borderId="4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24" xfId="0" applyFill="1" applyBorder="1" applyAlignment="1" applyProtection="1">
      <alignment horizontal="justify" vertical="justify" wrapText="1"/>
      <protection locked="0"/>
    </xf>
    <xf numFmtId="0" fontId="0" fillId="0" borderId="24" xfId="0" applyFont="1" applyFill="1" applyBorder="1" applyAlignment="1" applyProtection="1">
      <alignment horizontal="justify" vertical="justify" wrapText="1"/>
      <protection locked="0"/>
    </xf>
    <xf numFmtId="0" fontId="18" fillId="52" borderId="2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7" borderId="26" xfId="0" applyFont="1" applyFill="1" applyBorder="1" applyAlignment="1">
      <alignment horizontal="left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39" borderId="26" xfId="0" applyFont="1" applyFill="1" applyBorder="1" applyAlignment="1">
      <alignment horizontal="left" vertical="center"/>
    </xf>
    <xf numFmtId="0" fontId="30" fillId="0" borderId="26" xfId="0" applyFont="1" applyBorder="1" applyAlignment="1" applyProtection="1">
      <alignment horizontal="left" vertical="center" wrapText="1"/>
      <protection/>
    </xf>
    <xf numFmtId="0" fontId="30" fillId="7" borderId="26" xfId="0" applyFont="1" applyFill="1" applyBorder="1" applyAlignment="1">
      <alignment horizontal="left" vertical="center"/>
    </xf>
    <xf numFmtId="0" fontId="29" fillId="0" borderId="26" xfId="0" applyFont="1" applyBorder="1" applyAlignment="1">
      <alignment horizontal="left" vertical="center" wrapText="1"/>
    </xf>
    <xf numFmtId="0" fontId="30" fillId="52" borderId="26" xfId="0" applyFont="1" applyFill="1" applyBorder="1" applyAlignment="1">
      <alignment horizontal="left" vertical="center"/>
    </xf>
    <xf numFmtId="0" fontId="18" fillId="0" borderId="0" xfId="0" applyFont="1" applyFill="1" applyBorder="1" applyAlignment="1" applyProtection="1">
      <alignment horizontal="justify" vertical="center" wrapText="1"/>
      <protection hidden="1"/>
    </xf>
    <xf numFmtId="0" fontId="18" fillId="0" borderId="27" xfId="0" applyFont="1" applyFill="1" applyBorder="1" applyAlignment="1">
      <alignment horizontal="left" vertical="center" wrapText="1"/>
    </xf>
    <xf numFmtId="0" fontId="18" fillId="52" borderId="26" xfId="0" applyFont="1" applyFill="1" applyBorder="1" applyAlignment="1">
      <alignment horizontal="center" vertical="center"/>
    </xf>
    <xf numFmtId="0" fontId="18" fillId="52" borderId="26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0" fontId="0" fillId="39" borderId="26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30" xfId="0" applyFont="1" applyBorder="1" applyAlignment="1">
      <alignment horizontal="center" vertical="center"/>
    </xf>
    <xf numFmtId="0" fontId="18" fillId="52" borderId="41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center"/>
    </xf>
    <xf numFmtId="0" fontId="18" fillId="52" borderId="41" xfId="0" applyFont="1" applyFill="1" applyBorder="1" applyAlignment="1">
      <alignment horizontal="left" vertical="center" wrapText="1"/>
    </xf>
    <xf numFmtId="0" fontId="0" fillId="39" borderId="46" xfId="0" applyFont="1" applyFill="1" applyBorder="1" applyAlignment="1" applyProtection="1">
      <alignment horizontal="left" vertical="center" wrapText="1"/>
      <protection hidden="1"/>
    </xf>
    <xf numFmtId="0" fontId="0" fillId="0" borderId="94" xfId="0" applyFont="1" applyBorder="1" applyAlignment="1" applyProtection="1">
      <alignment horizontal="left" vertical="center" wrapText="1"/>
      <protection locked="0"/>
    </xf>
    <xf numFmtId="0" fontId="18" fillId="0" borderId="111" xfId="0" applyFont="1" applyBorder="1" applyAlignment="1" applyProtection="1">
      <alignment horizontal="left" vertical="center" wrapText="1"/>
      <protection locked="0"/>
    </xf>
    <xf numFmtId="0" fontId="0" fillId="39" borderId="112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0" fillId="39" borderId="113" xfId="0" applyFont="1" applyFill="1" applyBorder="1" applyAlignment="1" applyProtection="1">
      <alignment horizontal="left" vertical="center" wrapText="1"/>
      <protection hidden="1"/>
    </xf>
    <xf numFmtId="0" fontId="0" fillId="0" borderId="47" xfId="0" applyFont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27" fillId="0" borderId="27" xfId="0" applyFont="1" applyFill="1" applyBorder="1" applyAlignment="1">
      <alignment horizontal="left" vertical="center" wrapText="1"/>
    </xf>
    <xf numFmtId="0" fontId="18" fillId="52" borderId="42" xfId="0" applyFont="1" applyFill="1" applyBorder="1" applyAlignment="1">
      <alignment horizontal="center" vertical="center"/>
    </xf>
    <xf numFmtId="0" fontId="18" fillId="52" borderId="43" xfId="0" applyFont="1" applyFill="1" applyBorder="1" applyAlignment="1">
      <alignment horizontal="center" vertical="center"/>
    </xf>
    <xf numFmtId="0" fontId="0" fillId="39" borderId="41" xfId="0" applyFont="1" applyFill="1" applyBorder="1" applyAlignment="1" applyProtection="1">
      <alignment horizontal="left" vertical="center" wrapText="1"/>
      <protection hidden="1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39" xfId="0" applyFont="1" applyBorder="1" applyAlignment="1" applyProtection="1">
      <alignment horizontal="left" vertical="center" wrapText="1"/>
      <protection locked="0"/>
    </xf>
    <xf numFmtId="0" fontId="18" fillId="0" borderId="34" xfId="0" applyFont="1" applyBorder="1" applyAlignment="1" applyProtection="1">
      <alignment horizontal="left" vertical="center" wrapText="1"/>
      <protection locked="0"/>
    </xf>
    <xf numFmtId="0" fontId="0" fillId="39" borderId="73" xfId="0" applyFont="1" applyFill="1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locked="0"/>
    </xf>
    <xf numFmtId="0" fontId="18" fillId="0" borderId="114" xfId="0" applyFont="1" applyBorder="1" applyAlignment="1" applyProtection="1">
      <alignment horizontal="left" vertical="center" wrapText="1"/>
      <protection locked="0"/>
    </xf>
    <xf numFmtId="0" fontId="0" fillId="39" borderId="35" xfId="0" applyFont="1" applyFill="1" applyBorder="1" applyAlignment="1" applyProtection="1">
      <alignment horizontal="left" vertical="center" wrapText="1"/>
      <protection hidden="1"/>
    </xf>
    <xf numFmtId="0" fontId="18" fillId="0" borderId="25" xfId="0" applyFont="1" applyBorder="1" applyAlignment="1" applyProtection="1">
      <alignment horizontal="left" vertical="center" wrapText="1"/>
      <protection locked="0"/>
    </xf>
    <xf numFmtId="0" fontId="0" fillId="0" borderId="115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>
      <alignment horizontal="center" vertical="center"/>
    </xf>
    <xf numFmtId="0" fontId="18" fillId="52" borderId="42" xfId="0" applyFont="1" applyFill="1" applyBorder="1" applyAlignment="1">
      <alignment horizontal="center" vertical="center" wrapText="1"/>
    </xf>
    <xf numFmtId="0" fontId="18" fillId="52" borderId="45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0" fontId="18" fillId="52" borderId="42" xfId="0" applyFont="1" applyFill="1" applyBorder="1" applyAlignment="1">
      <alignment horizontal="left" vertical="center" wrapText="1"/>
    </xf>
    <xf numFmtId="0" fontId="27" fillId="52" borderId="26" xfId="0" applyFont="1" applyFill="1" applyBorder="1" applyAlignment="1">
      <alignment horizontal="center" vertical="center"/>
    </xf>
    <xf numFmtId="0" fontId="18" fillId="0" borderId="82" xfId="0" applyFont="1" applyBorder="1" applyAlignment="1">
      <alignment horizontal="left" vertical="center"/>
    </xf>
    <xf numFmtId="0" fontId="18" fillId="52" borderId="97" xfId="0" applyFont="1" applyFill="1" applyBorder="1" applyAlignment="1">
      <alignment horizontal="left" vertical="center" wrapText="1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justify" vertical="center" wrapText="1"/>
      <protection locked="0"/>
    </xf>
    <xf numFmtId="0" fontId="0" fillId="0" borderId="26" xfId="0" applyFont="1" applyBorder="1" applyAlignment="1" applyProtection="1">
      <alignment horizontal="justify" vertical="center" wrapText="1"/>
      <protection locked="0"/>
    </xf>
    <xf numFmtId="0" fontId="18" fillId="0" borderId="82" xfId="0" applyFont="1" applyBorder="1" applyAlignment="1">
      <alignment horizontal="center" vertical="center"/>
    </xf>
    <xf numFmtId="0" fontId="18" fillId="52" borderId="97" xfId="0" applyFont="1" applyFill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18" fillId="4" borderId="116" xfId="0" applyFont="1" applyFill="1" applyBorder="1" applyAlignment="1" applyProtection="1">
      <alignment horizontal="center" vertical="center" wrapText="1"/>
      <protection/>
    </xf>
    <xf numFmtId="0" fontId="37" fillId="0" borderId="67" xfId="0" applyFont="1" applyFill="1" applyBorder="1" applyAlignment="1" applyProtection="1">
      <alignment horizontal="center" vertical="center"/>
      <protection/>
    </xf>
    <xf numFmtId="0" fontId="18" fillId="52" borderId="68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18" fillId="7" borderId="68" xfId="0" applyFont="1" applyFill="1" applyBorder="1" applyAlignment="1" applyProtection="1">
      <alignment horizontal="right" vertical="center"/>
      <protection/>
    </xf>
    <xf numFmtId="0" fontId="18" fillId="52" borderId="26" xfId="0" applyFont="1" applyFill="1" applyBorder="1" applyAlignment="1" applyProtection="1">
      <alignment horizontal="justify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8" fillId="14" borderId="26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left" vertical="center" wrapText="1"/>
      <protection hidden="1"/>
    </xf>
    <xf numFmtId="0" fontId="18" fillId="52" borderId="26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left" vertical="center"/>
      <protection hidden="1"/>
    </xf>
    <xf numFmtId="0" fontId="19" fillId="4" borderId="26" xfId="0" applyFont="1" applyFill="1" applyBorder="1" applyAlignment="1" applyProtection="1">
      <alignment horizontal="center" vertical="center"/>
      <protection hidden="1"/>
    </xf>
    <xf numFmtId="0" fontId="18" fillId="52" borderId="41" xfId="0" applyFont="1" applyFill="1" applyBorder="1" applyAlignment="1" applyProtection="1">
      <alignment horizontal="left" vertical="center" wrapText="1"/>
      <protection hidden="1"/>
    </xf>
    <xf numFmtId="4" fontId="18" fillId="52" borderId="32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6" xfId="0" applyFont="1" applyFill="1" applyBorder="1" applyAlignment="1" applyProtection="1">
      <alignment horizontal="left" vertical="center" wrapText="1"/>
      <protection hidden="1"/>
    </xf>
    <xf numFmtId="4" fontId="18" fillId="39" borderId="49" xfId="0" applyNumberFormat="1" applyFont="1" applyFill="1" applyBorder="1" applyAlignment="1" applyProtection="1">
      <alignment horizontal="center" vertical="center" wrapText="1"/>
      <protection hidden="1"/>
    </xf>
    <xf numFmtId="0" fontId="18" fillId="52" borderId="46" xfId="0" applyFont="1" applyFill="1" applyBorder="1" applyAlignment="1" applyProtection="1">
      <alignment horizontal="left" vertical="center" wrapText="1"/>
      <protection hidden="1"/>
    </xf>
    <xf numFmtId="4" fontId="18" fillId="52" borderId="49" xfId="0" applyNumberFormat="1" applyFont="1" applyFill="1" applyBorder="1" applyAlignment="1" applyProtection="1">
      <alignment horizontal="center" vertical="center" wrapText="1"/>
      <protection hidden="1"/>
    </xf>
    <xf numFmtId="4" fontId="18" fillId="14" borderId="26" xfId="0" applyNumberFormat="1" applyFont="1" applyFill="1" applyBorder="1" applyAlignment="1" applyProtection="1">
      <alignment horizontal="center" vertical="center" wrapText="1"/>
      <protection hidden="1"/>
    </xf>
    <xf numFmtId="0" fontId="18" fillId="52" borderId="26" xfId="0" applyFont="1" applyFill="1" applyBorder="1" applyAlignment="1" applyProtection="1">
      <alignment horizontal="left" vertical="center" wrapText="1"/>
      <protection hidden="1"/>
    </xf>
    <xf numFmtId="4" fontId="18" fillId="52" borderId="2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left" vertical="center" wrapText="1"/>
      <protection hidden="1"/>
    </xf>
    <xf numFmtId="4" fontId="18" fillId="39" borderId="26" xfId="0" applyNumberFormat="1" applyFont="1" applyFill="1" applyBorder="1" applyAlignment="1" applyProtection="1">
      <alignment horizontal="center" vertical="center" wrapText="1"/>
      <protection hidden="1"/>
    </xf>
    <xf numFmtId="0" fontId="18" fillId="14" borderId="26" xfId="0" applyFont="1" applyFill="1" applyBorder="1" applyAlignment="1" applyProtection="1">
      <alignment horizontal="center" vertical="center" wrapText="1"/>
      <protection hidden="1"/>
    </xf>
    <xf numFmtId="4" fontId="18" fillId="54" borderId="26" xfId="0" applyNumberFormat="1" applyFont="1" applyFill="1" applyBorder="1" applyAlignment="1" applyProtection="1">
      <alignment horizontal="center" vertical="center" wrapText="1"/>
      <protection hidden="1"/>
    </xf>
    <xf numFmtId="165" fontId="18" fillId="7" borderId="26" xfId="0" applyNumberFormat="1" applyFont="1" applyFill="1" applyBorder="1" applyAlignment="1" applyProtection="1">
      <alignment horizontal="center" vertical="center" wrapText="1"/>
      <protection hidden="1"/>
    </xf>
    <xf numFmtId="0" fontId="18" fillId="4" borderId="26" xfId="0" applyFont="1" applyFill="1" applyBorder="1" applyAlignment="1" applyProtection="1">
      <alignment horizontal="center" vertical="center"/>
      <protection hidden="1"/>
    </xf>
    <xf numFmtId="0" fontId="18" fillId="0" borderId="26" xfId="0" applyFont="1" applyFill="1" applyBorder="1" applyAlignment="1" applyProtection="1">
      <alignment horizontal="justify" vertical="center" wrapText="1"/>
      <protection hidden="1"/>
    </xf>
    <xf numFmtId="0" fontId="28" fillId="0" borderId="85" xfId="0" applyFont="1" applyBorder="1" applyAlignment="1" applyProtection="1">
      <alignment horizontal="center" vertical="center" wrapText="1"/>
      <protection hidden="1"/>
    </xf>
    <xf numFmtId="0" fontId="28" fillId="0" borderId="86" xfId="0" applyFont="1" applyBorder="1" applyAlignment="1" applyProtection="1">
      <alignment horizontal="center" vertical="center"/>
      <protection hidden="1"/>
    </xf>
    <xf numFmtId="0" fontId="18" fillId="7" borderId="26" xfId="0" applyFont="1" applyFill="1" applyBorder="1" applyAlignment="1" applyProtection="1">
      <alignment horizontal="center" vertical="center" wrapText="1"/>
      <protection hidden="1"/>
    </xf>
    <xf numFmtId="0" fontId="18" fillId="60" borderId="26" xfId="0" applyFont="1" applyFill="1" applyBorder="1" applyAlignment="1" applyProtection="1">
      <alignment horizontal="center" vertical="center" wrapText="1"/>
      <protection hidden="1"/>
    </xf>
    <xf numFmtId="0" fontId="18" fillId="60" borderId="26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justify" vertical="center" wrapText="1"/>
    </xf>
    <xf numFmtId="0" fontId="18" fillId="7" borderId="26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26" xfId="0" applyFill="1" applyBorder="1" applyAlignment="1">
      <alignment horizontal="left" vertical="center" wrapText="1"/>
    </xf>
    <xf numFmtId="165" fontId="0" fillId="0" borderId="26" xfId="90" applyFont="1" applyFill="1" applyBorder="1" applyAlignment="1" applyProtection="1">
      <alignment horizontal="center" vertical="center" wrapText="1"/>
      <protection/>
    </xf>
    <xf numFmtId="0" fontId="19" fillId="52" borderId="26" xfId="0" applyFont="1" applyFill="1" applyBorder="1" applyAlignment="1">
      <alignment horizontal="center" vertical="center"/>
    </xf>
    <xf numFmtId="0" fontId="0" fillId="52" borderId="26" xfId="0" applyFill="1" applyBorder="1" applyAlignment="1">
      <alignment horizontal="left" vertical="center" wrapText="1"/>
    </xf>
    <xf numFmtId="165" fontId="0" fillId="52" borderId="26" xfId="9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 locked="0"/>
    </xf>
    <xf numFmtId="0" fontId="30" fillId="4" borderId="2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0" fillId="52" borderId="26" xfId="0" applyFont="1" applyFill="1" applyBorder="1" applyAlignment="1">
      <alignment horizontal="center" vertical="center" wrapText="1"/>
    </xf>
    <xf numFmtId="0" fontId="18" fillId="52" borderId="26" xfId="0" applyFont="1" applyFill="1" applyBorder="1" applyAlignment="1" applyProtection="1">
      <alignment horizontal="center" vertical="center"/>
      <protection hidden="1"/>
    </xf>
    <xf numFmtId="4" fontId="27" fillId="52" borderId="26" xfId="0" applyNumberFormat="1" applyFont="1" applyFill="1" applyBorder="1" applyAlignment="1" applyProtection="1">
      <alignment horizontal="center" vertical="center" wrapText="1"/>
      <protection hidden="1"/>
    </xf>
    <xf numFmtId="0" fontId="30" fillId="4" borderId="26" xfId="0" applyFont="1" applyFill="1" applyBorder="1" applyAlignment="1">
      <alignment horizontal="left" vertical="center" wrapText="1"/>
    </xf>
    <xf numFmtId="0" fontId="18" fillId="0" borderId="82" xfId="0" applyFont="1" applyBorder="1" applyAlignment="1">
      <alignment horizontal="left"/>
    </xf>
    <xf numFmtId="0" fontId="18" fillId="52" borderId="97" xfId="0" applyFont="1" applyFill="1" applyBorder="1" applyAlignment="1">
      <alignment horizontal="left" vertical="top" wrapText="1"/>
    </xf>
    <xf numFmtId="0" fontId="18" fillId="0" borderId="47" xfId="0" applyFont="1" applyBorder="1" applyAlignment="1">
      <alignment horizontal="center" vertical="center"/>
    </xf>
    <xf numFmtId="0" fontId="0" fillId="0" borderId="85" xfId="0" applyFont="1" applyBorder="1" applyAlignment="1">
      <alignment horizontal="left" vertical="top" wrapText="1"/>
    </xf>
    <xf numFmtId="0" fontId="0" fillId="0" borderId="72" xfId="0" applyFont="1" applyBorder="1" applyAlignment="1">
      <alignment horizontal="left" vertical="top" wrapText="1"/>
    </xf>
    <xf numFmtId="0" fontId="0" fillId="0" borderId="7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1 1" xfId="97"/>
    <cellStyle name="Título 2" xfId="98"/>
    <cellStyle name="Título 3" xfId="99"/>
    <cellStyle name="Título 4" xfId="100"/>
    <cellStyle name="Total" xfId="101"/>
    <cellStyle name="Warning Text" xfId="102"/>
  </cellStyles>
  <dxfs count="33">
    <dxf>
      <font>
        <b val="0"/>
        <i val="0"/>
        <color indexed="10"/>
      </font>
    </dxf>
    <dxf>
      <font>
        <b val="0"/>
        <color indexed="8"/>
      </font>
    </dxf>
    <dxf>
      <font>
        <b val="0"/>
        <color indexed="8"/>
      </font>
    </dxf>
    <dxf>
      <font>
        <b/>
        <i val="0"/>
        <color indexed="10"/>
      </font>
    </dxf>
    <dxf>
      <font>
        <b val="0"/>
        <color indexed="8"/>
      </font>
    </dxf>
    <dxf>
      <font>
        <b val="0"/>
        <i val="0"/>
        <color indexed="8"/>
      </font>
    </dxf>
    <dxf>
      <font>
        <b val="0"/>
        <i val="0"/>
        <color indexed="8"/>
      </font>
    </dxf>
    <dxf>
      <font>
        <b/>
        <i val="0"/>
        <color indexed="10"/>
      </font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6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D32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142875</xdr:rowOff>
    </xdr:from>
    <xdr:to>
      <xdr:col>9</xdr:col>
      <xdr:colOff>361950</xdr:colOff>
      <xdr:row>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28575" y="142875"/>
          <a:ext cx="6248400" cy="1076325"/>
          <a:chOff x="43" y="226"/>
          <a:chExt cx="10344" cy="1700"/>
        </a:xfrm>
        <a:solidFill>
          <a:srgbClr val="FFFFFF"/>
        </a:solidFill>
      </xdr:grpSpPr>
      <xdr:pic>
        <xdr:nvPicPr>
          <xdr:cNvPr id="2" name="Figura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56" y="523"/>
            <a:ext cx="1231" cy="140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Marca Banco Interamericano de Desenvolviment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3" y="523"/>
            <a:ext cx="3142" cy="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Graphics 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49" y="1237"/>
            <a:ext cx="2878" cy="69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5"/>
          <xdr:cNvSpPr>
            <a:spLocks/>
          </xdr:cNvSpPr>
        </xdr:nvSpPr>
        <xdr:spPr>
          <a:xfrm>
            <a:off x="4173" y="226"/>
            <a:ext cx="2586" cy="812"/>
          </a:xfrm>
          <a:prstGeom prst="rect">
            <a:avLst/>
          </a:pr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 do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Planejamento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5</xdr:col>
      <xdr:colOff>333375</xdr:colOff>
      <xdr:row>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0" y="0"/>
          <a:ext cx="6029325" cy="1076325"/>
          <a:chOff x="164" y="0"/>
          <a:chExt cx="9974" cy="1793"/>
        </a:xfrm>
        <a:solidFill>
          <a:srgbClr val="FFFFFF"/>
        </a:solidFill>
      </xdr:grpSpPr>
      <xdr:pic>
        <xdr:nvPicPr>
          <xdr:cNvPr id="2" name="Figura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956" y="310"/>
            <a:ext cx="1182" cy="148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Marca Banco Interamericano de Desenvolviment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4" y="310"/>
            <a:ext cx="3032" cy="11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Graphics 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031" y="1065"/>
            <a:ext cx="2775" cy="72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5"/>
          <xdr:cNvSpPr>
            <a:spLocks/>
          </xdr:cNvSpPr>
        </xdr:nvSpPr>
        <xdr:spPr>
          <a:xfrm>
            <a:off x="4151" y="0"/>
            <a:ext cx="2491" cy="873"/>
          </a:xfrm>
          <a:prstGeom prst="rect">
            <a:avLst/>
          </a:prstGeom>
          <a:solidFill>
            <a:srgbClr val="FFFF99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000" tIns="46800" rIns="90000" bIns="4680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Ministério  do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Planejamento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9"/>
  <sheetViews>
    <sheetView view="pageBreakPreview" zoomScale="85" zoomScaleNormal="85" zoomScaleSheetLayoutView="85" zoomScalePageLayoutView="0" workbookViewId="0" topLeftCell="A4">
      <selection activeCell="E7" sqref="E7"/>
    </sheetView>
  </sheetViews>
  <sheetFormatPr defaultColWidth="8.7109375" defaultRowHeight="12.75"/>
  <cols>
    <col min="1" max="7" width="8.7109375" style="0" customWidth="1"/>
    <col min="8" max="8" width="13.421875" style="0" customWidth="1"/>
    <col min="9" max="9" width="14.28125" style="0" customWidth="1"/>
    <col min="10" max="10" width="17.28125" style="0" customWidth="1"/>
  </cols>
  <sheetData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1.25" customHeight="1">
      <c r="A12" s="1"/>
      <c r="B12" s="740" t="s">
        <v>0</v>
      </c>
      <c r="C12" s="740"/>
      <c r="D12" s="740"/>
      <c r="E12" s="740"/>
      <c r="F12" s="740"/>
      <c r="G12" s="740"/>
      <c r="H12" s="740"/>
      <c r="I12" s="740"/>
      <c r="J12" s="740"/>
    </row>
    <row r="13" spans="1:10" ht="12.75">
      <c r="A13" s="1"/>
      <c r="B13" s="740"/>
      <c r="C13" s="740"/>
      <c r="D13" s="740"/>
      <c r="E13" s="740"/>
      <c r="F13" s="740"/>
      <c r="G13" s="740"/>
      <c r="H13" s="740"/>
      <c r="I13" s="740"/>
      <c r="J13" s="740"/>
    </row>
    <row r="14" spans="1:10" ht="12.75">
      <c r="A14" s="1"/>
      <c r="B14" s="740"/>
      <c r="C14" s="740"/>
      <c r="D14" s="740"/>
      <c r="E14" s="740"/>
      <c r="F14" s="740"/>
      <c r="G14" s="740"/>
      <c r="H14" s="740"/>
      <c r="I14" s="740"/>
      <c r="J14" s="740"/>
    </row>
    <row r="15" spans="1:10" ht="30.75" customHeight="1">
      <c r="A15" s="1"/>
      <c r="B15" s="740"/>
      <c r="C15" s="740"/>
      <c r="D15" s="740"/>
      <c r="E15" s="740"/>
      <c r="F15" s="740"/>
      <c r="G15" s="740"/>
      <c r="H15" s="740"/>
      <c r="I15" s="740"/>
      <c r="J15" s="740"/>
    </row>
    <row r="16" spans="1:10" s="3" customFormat="1" ht="41.25" customHeight="1">
      <c r="A16" s="2"/>
      <c r="B16" s="741" t="s">
        <v>339</v>
      </c>
      <c r="C16" s="741"/>
      <c r="D16" s="741"/>
      <c r="E16" s="741"/>
      <c r="F16" s="741"/>
      <c r="G16" s="741"/>
      <c r="H16" s="741"/>
      <c r="I16" s="741"/>
      <c r="J16" s="741"/>
    </row>
    <row r="17" spans="1:10" ht="18" customHeight="1">
      <c r="A17" s="1"/>
      <c r="B17" s="742" t="s">
        <v>1</v>
      </c>
      <c r="C17" s="742"/>
      <c r="D17" s="742"/>
      <c r="E17" s="742"/>
      <c r="F17" s="742"/>
      <c r="G17" s="742"/>
      <c r="H17" s="742"/>
      <c r="I17" s="742"/>
      <c r="J17" s="742"/>
    </row>
    <row r="18" spans="1:10" ht="76.5" customHeight="1">
      <c r="A18" s="1"/>
      <c r="B18" s="742"/>
      <c r="C18" s="742"/>
      <c r="D18" s="742"/>
      <c r="E18" s="742"/>
      <c r="F18" s="742"/>
      <c r="G18" s="742"/>
      <c r="H18" s="742"/>
      <c r="I18" s="742"/>
      <c r="J18" s="742"/>
    </row>
    <row r="19" spans="1:10" ht="9.75" customHeight="1">
      <c r="A19" s="1"/>
      <c r="B19" s="4"/>
      <c r="C19" s="4"/>
      <c r="D19" s="4"/>
      <c r="E19" s="4"/>
      <c r="F19" s="4"/>
      <c r="G19" s="4"/>
      <c r="H19" s="4"/>
      <c r="I19" s="4"/>
      <c r="J19" s="4"/>
    </row>
    <row r="20" spans="1:10" ht="88.5" customHeight="1">
      <c r="A20" s="1"/>
      <c r="B20" s="742" t="s">
        <v>2</v>
      </c>
      <c r="C20" s="742"/>
      <c r="D20" s="742"/>
      <c r="E20" s="742"/>
      <c r="F20" s="742"/>
      <c r="G20" s="742"/>
      <c r="H20" s="742"/>
      <c r="I20" s="742"/>
      <c r="J20" s="742"/>
    </row>
    <row r="21" spans="1:10" ht="5.25" customHeight="1">
      <c r="A21" s="1"/>
      <c r="B21" s="5"/>
      <c r="C21" s="5"/>
      <c r="D21" s="5"/>
      <c r="E21" s="5"/>
      <c r="F21" s="5"/>
      <c r="G21" s="5"/>
      <c r="H21" s="5"/>
      <c r="I21" s="6"/>
      <c r="J21" s="6"/>
    </row>
    <row r="22" spans="1:10" ht="11.25" customHeight="1">
      <c r="A22" s="1"/>
      <c r="B22" s="743" t="s">
        <v>3</v>
      </c>
      <c r="C22" s="743"/>
      <c r="D22" s="743"/>
      <c r="E22" s="743"/>
      <c r="F22" s="743"/>
      <c r="G22" s="743"/>
      <c r="H22" s="743"/>
      <c r="I22" s="743"/>
      <c r="J22" s="743"/>
    </row>
    <row r="23" spans="2:10" ht="12.75">
      <c r="B23" s="744"/>
      <c r="C23" s="744"/>
      <c r="D23" s="744"/>
      <c r="E23" s="744"/>
      <c r="F23" s="744"/>
      <c r="G23" s="744"/>
      <c r="H23" s="744"/>
      <c r="I23" s="744"/>
      <c r="J23" s="744"/>
    </row>
    <row r="24" spans="2:10" ht="12.75">
      <c r="B24" s="744"/>
      <c r="C24" s="744"/>
      <c r="D24" s="744"/>
      <c r="E24" s="744"/>
      <c r="F24" s="744"/>
      <c r="G24" s="744"/>
      <c r="H24" s="744"/>
      <c r="I24" s="744"/>
      <c r="J24" s="744"/>
    </row>
    <row r="25" spans="2:10" ht="12.75">
      <c r="B25" s="744"/>
      <c r="C25" s="744"/>
      <c r="D25" s="744"/>
      <c r="E25" s="744"/>
      <c r="F25" s="744"/>
      <c r="G25" s="744"/>
      <c r="H25" s="744"/>
      <c r="I25" s="744"/>
      <c r="J25" s="744"/>
    </row>
    <row r="26" spans="2:10" ht="12.75">
      <c r="B26" s="744"/>
      <c r="C26" s="744"/>
      <c r="D26" s="744"/>
      <c r="E26" s="744"/>
      <c r="F26" s="744"/>
      <c r="G26" s="744"/>
      <c r="H26" s="744"/>
      <c r="I26" s="744"/>
      <c r="J26" s="744"/>
    </row>
    <row r="27" spans="2:10" ht="27.75" customHeight="1">
      <c r="B27" s="744"/>
      <c r="C27" s="744"/>
      <c r="D27" s="744"/>
      <c r="E27" s="744"/>
      <c r="F27" s="744"/>
      <c r="G27" s="744"/>
      <c r="H27" s="744"/>
      <c r="I27" s="744"/>
      <c r="J27" s="744"/>
    </row>
    <row r="28" spans="2:10" ht="12.75">
      <c r="B28" s="744"/>
      <c r="C28" s="744"/>
      <c r="D28" s="744"/>
      <c r="E28" s="744"/>
      <c r="F28" s="744"/>
      <c r="G28" s="744"/>
      <c r="H28" s="744"/>
      <c r="I28" s="744"/>
      <c r="J28" s="744"/>
    </row>
    <row r="29" spans="2:10" ht="12.75" customHeight="1" hidden="1">
      <c r="B29" s="744"/>
      <c r="C29" s="744"/>
      <c r="D29" s="744"/>
      <c r="E29" s="744"/>
      <c r="F29" s="744"/>
      <c r="G29" s="744"/>
      <c r="H29" s="744"/>
      <c r="I29" s="744"/>
      <c r="J29" s="744"/>
    </row>
  </sheetData>
  <sheetProtection selectLockedCells="1" selectUnlockedCells="1"/>
  <mergeCells count="5">
    <mergeCell ref="B12:J15"/>
    <mergeCell ref="B16:J16"/>
    <mergeCell ref="B17:J18"/>
    <mergeCell ref="B20:J20"/>
    <mergeCell ref="B22:J29"/>
  </mergeCells>
  <printOptions/>
  <pageMargins left="0.75" right="0.75" top="1" bottom="1" header="0.5118055555555555" footer="0.5118055555555555"/>
  <pageSetup horizontalDpi="300" verticalDpi="300" orientation="portrait" paperSize="9" scale="82" r:id="rId2"/>
  <rowBreaks count="1" manualBreakCount="1">
    <brk id="28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21"/>
  <sheetViews>
    <sheetView view="pageBreakPreview" zoomScale="85" zoomScaleNormal="85" zoomScaleSheetLayoutView="85" zoomScalePageLayoutView="0" workbookViewId="0" topLeftCell="A4">
      <selection activeCell="F19" sqref="F19"/>
    </sheetView>
  </sheetViews>
  <sheetFormatPr defaultColWidth="8.7109375" defaultRowHeight="12.75"/>
  <cols>
    <col min="1" max="1" width="34.7109375" style="9" customWidth="1"/>
    <col min="2" max="2" width="55.421875" style="9" customWidth="1"/>
    <col min="3" max="3" width="52.8515625" style="9" customWidth="1"/>
    <col min="4" max="4" width="25.28125" style="9" customWidth="1"/>
    <col min="5" max="5" width="15.421875" style="116" customWidth="1"/>
    <col min="6" max="6" width="15.421875" style="117" customWidth="1"/>
    <col min="7" max="7" width="18.7109375" style="9" customWidth="1"/>
    <col min="8" max="8" width="31.00390625" style="9" customWidth="1"/>
    <col min="9" max="9" width="10.7109375" style="118" customWidth="1"/>
    <col min="10" max="10" width="9.57421875" style="119" customWidth="1"/>
    <col min="11" max="11" width="17.28125" style="9" customWidth="1"/>
    <col min="12" max="12" width="21.28125" style="9" customWidth="1"/>
    <col min="13" max="13" width="7.7109375" style="116" customWidth="1"/>
    <col min="14" max="14" width="13.57421875" style="117" customWidth="1"/>
    <col min="15" max="15" width="20.00390625" style="117" customWidth="1"/>
    <col min="16" max="16" width="26.421875" style="9" customWidth="1"/>
    <col min="17" max="17" width="8.8515625" style="116" customWidth="1"/>
    <col min="18" max="18" width="11.28125" style="117" customWidth="1"/>
    <col min="19" max="19" width="17.57421875" style="117" customWidth="1"/>
    <col min="20" max="20" width="26.8515625" style="52" customWidth="1"/>
    <col min="21" max="21" width="10.7109375" style="116" customWidth="1"/>
    <col min="22" max="22" width="11.57421875" style="117" customWidth="1"/>
    <col min="23" max="23" width="17.7109375" style="117" customWidth="1"/>
    <col min="24" max="16384" width="8.7109375" style="9" customWidth="1"/>
  </cols>
  <sheetData>
    <row r="1" spans="1:4" ht="12.75">
      <c r="A1" s="120" t="s">
        <v>195</v>
      </c>
      <c r="B1" s="75"/>
      <c r="C1" s="120"/>
      <c r="D1" s="120"/>
    </row>
    <row r="2" spans="1:23" ht="24" customHeight="1">
      <c r="A2" s="168" t="s">
        <v>196</v>
      </c>
      <c r="B2" s="168"/>
      <c r="C2" s="168"/>
      <c r="D2" s="168"/>
      <c r="E2" s="169"/>
      <c r="F2" s="170"/>
      <c r="G2" s="171"/>
      <c r="H2" s="171"/>
      <c r="I2" s="172"/>
      <c r="J2" s="173"/>
      <c r="K2" s="171"/>
      <c r="L2" s="171"/>
      <c r="M2" s="169"/>
      <c r="N2" s="170"/>
      <c r="O2" s="170"/>
      <c r="P2" s="171"/>
      <c r="Q2" s="169"/>
      <c r="R2" s="170"/>
      <c r="S2" s="170"/>
      <c r="T2" s="239"/>
      <c r="U2" s="169"/>
      <c r="V2" s="170"/>
      <c r="W2" s="170"/>
    </row>
    <row r="3" spans="1:59" s="52" customFormat="1" ht="25.5" customHeight="1">
      <c r="A3" s="758" t="str">
        <f>CONCATENATE("Subcomponente: ",'6_ME Comp Subcomp e Produtos'!A15)</f>
        <v>Subcomponente: 1.3. Desenvolvimento de política e gestão de soluções compartilhadas e de cooperação técnica (de TI e outras)</v>
      </c>
      <c r="B3" s="758"/>
      <c r="C3" s="758"/>
      <c r="D3" s="131"/>
      <c r="E3" s="132"/>
      <c r="F3" s="133"/>
      <c r="G3" s="131"/>
      <c r="H3" s="131"/>
      <c r="I3" s="134"/>
      <c r="J3" s="135"/>
      <c r="K3" s="131"/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ht="13.5" customHeight="1">
      <c r="A4" s="759" t="s">
        <v>197</v>
      </c>
      <c r="B4" s="759" t="s">
        <v>198</v>
      </c>
      <c r="C4" s="760" t="s">
        <v>199</v>
      </c>
      <c r="D4" s="174" t="s">
        <v>200</v>
      </c>
      <c r="E4" s="175"/>
      <c r="F4" s="176"/>
      <c r="G4" s="177" t="s">
        <v>201</v>
      </c>
      <c r="H4" s="240" t="s">
        <v>202</v>
      </c>
      <c r="I4" s="241"/>
      <c r="J4" s="242"/>
      <c r="K4" s="243" t="s">
        <v>201</v>
      </c>
      <c r="L4" s="768" t="s">
        <v>203</v>
      </c>
      <c r="M4" s="768"/>
      <c r="N4" s="182"/>
      <c r="O4" s="244" t="s">
        <v>201</v>
      </c>
      <c r="P4" s="769" t="s">
        <v>204</v>
      </c>
      <c r="Q4" s="769"/>
      <c r="R4" s="769"/>
      <c r="S4" s="245" t="s">
        <v>201</v>
      </c>
      <c r="T4" s="246" t="s">
        <v>205</v>
      </c>
      <c r="U4" s="185"/>
      <c r="V4" s="182"/>
      <c r="W4" s="244" t="s">
        <v>201</v>
      </c>
    </row>
    <row r="5" spans="1:23" ht="63.75">
      <c r="A5" s="759"/>
      <c r="B5" s="759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s="67" customFormat="1" ht="27" customHeight="1">
      <c r="A6" s="773" t="str">
        <f>'6_ME Comp Subcomp e Produtos'!A16</f>
        <v>Modelo de gestão de soluções compartilhadas e de cooperação técnica criado.</v>
      </c>
      <c r="B6" s="774" t="s">
        <v>234</v>
      </c>
      <c r="C6" s="775" t="s">
        <v>235</v>
      </c>
      <c r="D6" s="46" t="s">
        <v>236</v>
      </c>
      <c r="E6" s="155"/>
      <c r="F6" s="149"/>
      <c r="G6" s="150">
        <f aca="true" t="shared" si="0" ref="G6:G20">E6*F6</f>
        <v>0</v>
      </c>
      <c r="H6" s="151" t="s">
        <v>231</v>
      </c>
      <c r="I6" s="152"/>
      <c r="J6" s="153"/>
      <c r="K6" s="150">
        <f aca="true" t="shared" si="1" ref="K6:K20">I6*J6</f>
        <v>0</v>
      </c>
      <c r="L6" s="42"/>
      <c r="M6" s="247"/>
      <c r="N6" s="248"/>
      <c r="O6" s="150">
        <f aca="true" t="shared" si="2" ref="O6:O20">M6*N6</f>
        <v>0</v>
      </c>
      <c r="P6" s="46"/>
      <c r="Q6" s="247"/>
      <c r="R6" s="248"/>
      <c r="S6" s="150">
        <f aca="true" t="shared" si="3" ref="S6:S20">Q6*R6</f>
        <v>0</v>
      </c>
      <c r="T6" s="42"/>
      <c r="U6" s="249"/>
      <c r="V6" s="250"/>
      <c r="W6" s="150">
        <f aca="true" t="shared" si="4" ref="W6:W20">U6*V6</f>
        <v>0</v>
      </c>
    </row>
    <row r="7" spans="1:23" s="67" customFormat="1" ht="17.25" customHeight="1">
      <c r="A7" s="773"/>
      <c r="B7" s="774"/>
      <c r="C7" s="775"/>
      <c r="D7" s="46"/>
      <c r="E7" s="155"/>
      <c r="F7" s="149"/>
      <c r="G7" s="150">
        <f t="shared" si="0"/>
        <v>0</v>
      </c>
      <c r="H7" s="42"/>
      <c r="I7" s="148"/>
      <c r="J7" s="149"/>
      <c r="K7" s="150">
        <f t="shared" si="1"/>
        <v>0</v>
      </c>
      <c r="L7" s="251"/>
      <c r="M7" s="247"/>
      <c r="N7" s="248"/>
      <c r="O7" s="150">
        <f t="shared" si="2"/>
        <v>0</v>
      </c>
      <c r="P7" s="46"/>
      <c r="Q7" s="247"/>
      <c r="R7" s="248"/>
      <c r="S7" s="150">
        <f t="shared" si="3"/>
        <v>0</v>
      </c>
      <c r="T7" s="42"/>
      <c r="U7" s="249"/>
      <c r="V7" s="250"/>
      <c r="W7" s="150">
        <f t="shared" si="4"/>
        <v>0</v>
      </c>
    </row>
    <row r="8" spans="1:23" s="67" customFormat="1" ht="28.5" customHeight="1">
      <c r="A8" s="773"/>
      <c r="B8" s="774"/>
      <c r="C8" s="775"/>
      <c r="D8" s="46"/>
      <c r="E8" s="155"/>
      <c r="F8" s="149"/>
      <c r="G8" s="150">
        <f t="shared" si="0"/>
        <v>0</v>
      </c>
      <c r="H8" s="252"/>
      <c r="I8" s="148"/>
      <c r="J8" s="149"/>
      <c r="K8" s="150">
        <f t="shared" si="1"/>
        <v>0</v>
      </c>
      <c r="L8" s="251"/>
      <c r="M8" s="247"/>
      <c r="N8" s="248"/>
      <c r="O8" s="150">
        <f t="shared" si="2"/>
        <v>0</v>
      </c>
      <c r="P8" s="151"/>
      <c r="Q8" s="148"/>
      <c r="R8" s="149"/>
      <c r="S8" s="150">
        <f t="shared" si="3"/>
        <v>0</v>
      </c>
      <c r="T8" s="42"/>
      <c r="U8" s="148"/>
      <c r="V8" s="149"/>
      <c r="W8" s="150">
        <f t="shared" si="4"/>
        <v>0</v>
      </c>
    </row>
    <row r="9" spans="1:23" s="67" customFormat="1" ht="20.25" customHeight="1">
      <c r="A9" s="773"/>
      <c r="B9" s="774"/>
      <c r="C9" s="775"/>
      <c r="D9" s="46"/>
      <c r="E9" s="253"/>
      <c r="F9" s="254"/>
      <c r="G9" s="150">
        <f t="shared" si="0"/>
        <v>0</v>
      </c>
      <c r="H9" s="252"/>
      <c r="I9" s="148"/>
      <c r="J9" s="149"/>
      <c r="K9" s="150">
        <f t="shared" si="1"/>
        <v>0</v>
      </c>
      <c r="L9" s="251"/>
      <c r="M9" s="247"/>
      <c r="N9" s="248"/>
      <c r="O9" s="150">
        <f t="shared" si="2"/>
        <v>0</v>
      </c>
      <c r="P9" s="151"/>
      <c r="Q9" s="148"/>
      <c r="R9" s="250"/>
      <c r="S9" s="150">
        <f t="shared" si="3"/>
        <v>0</v>
      </c>
      <c r="T9" s="42"/>
      <c r="U9" s="148"/>
      <c r="V9" s="149"/>
      <c r="W9" s="150">
        <f t="shared" si="4"/>
        <v>0</v>
      </c>
    </row>
    <row r="10" spans="1:23" s="67" customFormat="1" ht="30" customHeight="1">
      <c r="A10" s="255">
        <f>SUM(G6:G10)+SUM(K6:K10)+SUM(O6:O10)+SUM(S6:S10)+SUM(W6:W10)</f>
        <v>0</v>
      </c>
      <c r="B10" s="774"/>
      <c r="C10" s="775"/>
      <c r="D10" s="46"/>
      <c r="E10" s="253"/>
      <c r="F10" s="254"/>
      <c r="G10" s="150">
        <f t="shared" si="0"/>
        <v>0</v>
      </c>
      <c r="H10" s="252"/>
      <c r="I10" s="148"/>
      <c r="J10" s="250"/>
      <c r="K10" s="150">
        <f t="shared" si="1"/>
        <v>0</v>
      </c>
      <c r="L10" s="42"/>
      <c r="M10" s="247"/>
      <c r="N10" s="248"/>
      <c r="O10" s="150">
        <f t="shared" si="2"/>
        <v>0</v>
      </c>
      <c r="P10" s="151"/>
      <c r="Q10" s="148"/>
      <c r="R10" s="149"/>
      <c r="S10" s="150">
        <f t="shared" si="3"/>
        <v>0</v>
      </c>
      <c r="T10" s="42"/>
      <c r="U10" s="148"/>
      <c r="V10" s="250"/>
      <c r="W10" s="150">
        <f t="shared" si="4"/>
        <v>0</v>
      </c>
    </row>
    <row r="11" spans="1:23" s="67" customFormat="1" ht="50.25" customHeight="1">
      <c r="A11" s="776" t="str">
        <f>'6_ME Comp Subcomp e Produtos'!A17</f>
        <v>Padrões de comunicação entre sistemas (interoperabilidade) definidos e incorporados na política de TI dos TCs</v>
      </c>
      <c r="B11" s="777" t="s">
        <v>237</v>
      </c>
      <c r="C11" s="772" t="s">
        <v>238</v>
      </c>
      <c r="D11" s="46" t="s">
        <v>239</v>
      </c>
      <c r="E11" s="155"/>
      <c r="F11" s="149"/>
      <c r="G11" s="150">
        <f t="shared" si="0"/>
        <v>0</v>
      </c>
      <c r="H11" s="151" t="s">
        <v>231</v>
      </c>
      <c r="I11" s="159"/>
      <c r="J11" s="256"/>
      <c r="K11" s="150">
        <f t="shared" si="1"/>
        <v>0</v>
      </c>
      <c r="L11" s="50"/>
      <c r="M11" s="155"/>
      <c r="N11" s="149"/>
      <c r="O11" s="150">
        <f t="shared" si="2"/>
        <v>0</v>
      </c>
      <c r="P11" s="46"/>
      <c r="Q11" s="253"/>
      <c r="R11" s="254"/>
      <c r="S11" s="150">
        <f t="shared" si="3"/>
        <v>0</v>
      </c>
      <c r="T11" s="251"/>
      <c r="U11" s="155"/>
      <c r="V11" s="156"/>
      <c r="W11" s="150">
        <f t="shared" si="4"/>
        <v>0</v>
      </c>
    </row>
    <row r="12" spans="1:23" s="67" customFormat="1" ht="21" customHeight="1">
      <c r="A12" s="776"/>
      <c r="B12" s="777"/>
      <c r="C12" s="772"/>
      <c r="D12" s="46"/>
      <c r="E12" s="155"/>
      <c r="F12" s="149"/>
      <c r="G12" s="150">
        <f t="shared" si="0"/>
        <v>0</v>
      </c>
      <c r="H12" s="151"/>
      <c r="I12" s="159"/>
      <c r="J12" s="256"/>
      <c r="K12" s="150">
        <f t="shared" si="1"/>
        <v>0</v>
      </c>
      <c r="L12" s="257"/>
      <c r="M12" s="155"/>
      <c r="N12" s="156"/>
      <c r="O12" s="150">
        <f t="shared" si="2"/>
        <v>0</v>
      </c>
      <c r="P12" s="46"/>
      <c r="Q12" s="253"/>
      <c r="R12" s="254"/>
      <c r="S12" s="150">
        <f t="shared" si="3"/>
        <v>0</v>
      </c>
      <c r="T12" s="42"/>
      <c r="U12" s="148"/>
      <c r="V12" s="149"/>
      <c r="W12" s="150">
        <f t="shared" si="4"/>
        <v>0</v>
      </c>
    </row>
    <row r="13" spans="1:23" s="67" customFormat="1" ht="12.75" customHeight="1" hidden="1">
      <c r="A13" s="776"/>
      <c r="B13" s="777"/>
      <c r="C13" s="772"/>
      <c r="D13" s="46"/>
      <c r="E13" s="253"/>
      <c r="F13" s="254"/>
      <c r="G13" s="150">
        <f t="shared" si="0"/>
        <v>0</v>
      </c>
      <c r="H13" s="252"/>
      <c r="I13" s="148"/>
      <c r="J13" s="250"/>
      <c r="K13" s="150">
        <f t="shared" si="1"/>
        <v>0</v>
      </c>
      <c r="L13" s="257"/>
      <c r="M13" s="155"/>
      <c r="N13" s="156"/>
      <c r="O13" s="150">
        <f t="shared" si="2"/>
        <v>0</v>
      </c>
      <c r="P13" s="46"/>
      <c r="Q13" s="253"/>
      <c r="R13" s="254"/>
      <c r="S13" s="150">
        <f t="shared" si="3"/>
        <v>0</v>
      </c>
      <c r="T13" s="42"/>
      <c r="U13" s="148"/>
      <c r="V13" s="250"/>
      <c r="W13" s="150">
        <f t="shared" si="4"/>
        <v>0</v>
      </c>
    </row>
    <row r="14" spans="1:23" s="67" customFormat="1" ht="21" customHeight="1">
      <c r="A14" s="776"/>
      <c r="B14" s="777"/>
      <c r="C14" s="772"/>
      <c r="D14" s="42"/>
      <c r="E14" s="155"/>
      <c r="F14" s="156"/>
      <c r="G14" s="150">
        <f t="shared" si="0"/>
        <v>0</v>
      </c>
      <c r="H14" s="252"/>
      <c r="I14" s="148"/>
      <c r="J14" s="149"/>
      <c r="K14" s="150">
        <f t="shared" si="1"/>
        <v>0</v>
      </c>
      <c r="L14" s="257"/>
      <c r="M14" s="155"/>
      <c r="N14" s="156"/>
      <c r="O14" s="150">
        <f t="shared" si="2"/>
        <v>0</v>
      </c>
      <c r="P14" s="258"/>
      <c r="Q14" s="155"/>
      <c r="R14" s="156"/>
      <c r="S14" s="150">
        <f t="shared" si="3"/>
        <v>0</v>
      </c>
      <c r="T14" s="42"/>
      <c r="U14" s="148"/>
      <c r="V14" s="149"/>
      <c r="W14" s="150">
        <f t="shared" si="4"/>
        <v>0</v>
      </c>
    </row>
    <row r="15" spans="1:23" s="67" customFormat="1" ht="28.5" customHeight="1">
      <c r="A15" s="259">
        <f>SUM(G11:G15)+SUM(K11:K15)+SUM(O11:O15)+SUM(S11:S15)+SUM(W11:W15)</f>
        <v>0</v>
      </c>
      <c r="B15" s="777"/>
      <c r="C15" s="772"/>
      <c r="D15" s="42"/>
      <c r="E15" s="148"/>
      <c r="F15" s="250"/>
      <c r="G15" s="150">
        <f t="shared" si="0"/>
        <v>0</v>
      </c>
      <c r="H15" s="42"/>
      <c r="I15" s="148"/>
      <c r="J15" s="250"/>
      <c r="K15" s="150">
        <f t="shared" si="1"/>
        <v>0</v>
      </c>
      <c r="L15" s="50"/>
      <c r="M15" s="155"/>
      <c r="N15" s="156"/>
      <c r="O15" s="150">
        <f t="shared" si="2"/>
        <v>0</v>
      </c>
      <c r="P15" s="258"/>
      <c r="Q15" s="155"/>
      <c r="R15" s="156"/>
      <c r="S15" s="150">
        <f t="shared" si="3"/>
        <v>0</v>
      </c>
      <c r="T15" s="42"/>
      <c r="U15" s="148"/>
      <c r="V15" s="250"/>
      <c r="W15" s="150">
        <f t="shared" si="4"/>
        <v>0</v>
      </c>
    </row>
    <row r="16" spans="1:23" s="67" customFormat="1" ht="43.5" customHeight="1">
      <c r="A16" s="770" t="str">
        <f>'6_ME Comp Subcomp e Produtos'!A18</f>
        <v>Soluções técnicas passíveis de compartilhamento e/ou cooperação técnica identificadas, pactuadas e implantadas</v>
      </c>
      <c r="B16" s="771" t="s">
        <v>240</v>
      </c>
      <c r="C16" s="772" t="s">
        <v>241</v>
      </c>
      <c r="D16" s="46" t="s">
        <v>242</v>
      </c>
      <c r="E16" s="155">
        <v>40</v>
      </c>
      <c r="F16" s="149">
        <v>2275</v>
      </c>
      <c r="G16" s="150">
        <v>91000</v>
      </c>
      <c r="H16" s="151" t="s">
        <v>231</v>
      </c>
      <c r="I16" s="148">
        <v>5</v>
      </c>
      <c r="J16" s="149">
        <v>6340.526</v>
      </c>
      <c r="K16" s="150">
        <v>31702.629999999997</v>
      </c>
      <c r="L16" s="151"/>
      <c r="M16" s="155"/>
      <c r="N16" s="156"/>
      <c r="O16" s="150">
        <f t="shared" si="2"/>
        <v>0</v>
      </c>
      <c r="P16" s="46"/>
      <c r="Q16" s="247"/>
      <c r="R16" s="248"/>
      <c r="S16" s="150">
        <f t="shared" si="3"/>
        <v>0</v>
      </c>
      <c r="T16" s="42"/>
      <c r="U16" s="148"/>
      <c r="V16" s="149"/>
      <c r="W16" s="150">
        <f t="shared" si="4"/>
        <v>0</v>
      </c>
    </row>
    <row r="17" spans="1:23" s="67" customFormat="1" ht="28.5" customHeight="1">
      <c r="A17" s="770"/>
      <c r="B17" s="771"/>
      <c r="C17" s="772"/>
      <c r="D17" s="46"/>
      <c r="E17" s="253"/>
      <c r="F17" s="254"/>
      <c r="G17" s="150">
        <f t="shared" si="0"/>
        <v>0</v>
      </c>
      <c r="H17" s="151"/>
      <c r="I17" s="159"/>
      <c r="J17" s="256"/>
      <c r="K17" s="150">
        <f t="shared" si="1"/>
        <v>0</v>
      </c>
      <c r="L17" s="151"/>
      <c r="M17" s="155"/>
      <c r="N17" s="156"/>
      <c r="O17" s="150">
        <f t="shared" si="2"/>
        <v>0</v>
      </c>
      <c r="P17" s="46"/>
      <c r="Q17" s="247"/>
      <c r="R17" s="248"/>
      <c r="S17" s="150">
        <f t="shared" si="3"/>
        <v>0</v>
      </c>
      <c r="T17" s="42"/>
      <c r="U17" s="148"/>
      <c r="V17" s="250"/>
      <c r="W17" s="150">
        <f t="shared" si="4"/>
        <v>0</v>
      </c>
    </row>
    <row r="18" spans="1:23" s="67" customFormat="1" ht="28.5" customHeight="1">
      <c r="A18" s="770"/>
      <c r="B18" s="771"/>
      <c r="C18" s="772"/>
      <c r="D18" s="46"/>
      <c r="E18" s="253"/>
      <c r="F18" s="254"/>
      <c r="G18" s="150">
        <f t="shared" si="0"/>
        <v>0</v>
      </c>
      <c r="H18" s="51"/>
      <c r="I18" s="260"/>
      <c r="J18" s="261"/>
      <c r="K18" s="150">
        <f t="shared" si="1"/>
        <v>0</v>
      </c>
      <c r="L18" s="151"/>
      <c r="M18" s="155"/>
      <c r="N18" s="156"/>
      <c r="O18" s="150">
        <f t="shared" si="2"/>
        <v>0</v>
      </c>
      <c r="P18" s="46"/>
      <c r="Q18" s="247"/>
      <c r="R18" s="248"/>
      <c r="S18" s="150">
        <f t="shared" si="3"/>
        <v>0</v>
      </c>
      <c r="T18" s="42"/>
      <c r="U18" s="148"/>
      <c r="V18" s="149"/>
      <c r="W18" s="150">
        <f t="shared" si="4"/>
        <v>0</v>
      </c>
    </row>
    <row r="19" spans="1:23" s="67" customFormat="1" ht="34.5" customHeight="1">
      <c r="A19" s="770"/>
      <c r="B19" s="771"/>
      <c r="C19" s="772"/>
      <c r="D19" s="46"/>
      <c r="E19" s="253"/>
      <c r="F19" s="254"/>
      <c r="G19" s="150">
        <f t="shared" si="0"/>
        <v>0</v>
      </c>
      <c r="H19" s="42"/>
      <c r="I19" s="148"/>
      <c r="J19" s="250"/>
      <c r="K19" s="150">
        <f t="shared" si="1"/>
        <v>0</v>
      </c>
      <c r="L19" s="42"/>
      <c r="M19" s="148"/>
      <c r="N19" s="250"/>
      <c r="O19" s="150">
        <f t="shared" si="2"/>
        <v>0</v>
      </c>
      <c r="P19" s="46"/>
      <c r="Q19" s="247"/>
      <c r="R19" s="248"/>
      <c r="S19" s="150">
        <f t="shared" si="3"/>
        <v>0</v>
      </c>
      <c r="T19" s="42"/>
      <c r="U19" s="148"/>
      <c r="V19" s="250"/>
      <c r="W19" s="150">
        <f t="shared" si="4"/>
        <v>0</v>
      </c>
    </row>
    <row r="20" spans="1:23" s="67" customFormat="1" ht="34.5" customHeight="1">
      <c r="A20" s="262">
        <f>SUM(G16:G20)+SUM(K16:K20)+SUM(O16:O20)+SUM(S16:S20)+SUM(W16:W20)</f>
        <v>122702.63</v>
      </c>
      <c r="B20" s="771"/>
      <c r="C20" s="772"/>
      <c r="D20" s="46"/>
      <c r="E20" s="253"/>
      <c r="F20" s="254"/>
      <c r="G20" s="150">
        <f t="shared" si="0"/>
        <v>0</v>
      </c>
      <c r="H20" s="42"/>
      <c r="I20" s="148"/>
      <c r="J20" s="149"/>
      <c r="K20" s="150">
        <f t="shared" si="1"/>
        <v>0</v>
      </c>
      <c r="L20" s="42"/>
      <c r="M20" s="148"/>
      <c r="N20" s="149"/>
      <c r="O20" s="150">
        <f t="shared" si="2"/>
        <v>0</v>
      </c>
      <c r="P20" s="46"/>
      <c r="Q20" s="247"/>
      <c r="R20" s="248"/>
      <c r="S20" s="150">
        <f t="shared" si="3"/>
        <v>0</v>
      </c>
      <c r="T20" s="42"/>
      <c r="U20" s="148"/>
      <c r="V20" s="149"/>
      <c r="W20" s="150">
        <f t="shared" si="4"/>
        <v>0</v>
      </c>
    </row>
    <row r="21" spans="1:23" ht="12.75">
      <c r="A21" s="263" t="s">
        <v>227</v>
      </c>
      <c r="B21" s="264">
        <f>SUM(G21:W21)</f>
        <v>122702.63</v>
      </c>
      <c r="C21" s="265"/>
      <c r="D21" s="266"/>
      <c r="E21" s="267"/>
      <c r="F21" s="268"/>
      <c r="G21" s="269">
        <f>SUM(G6:G20)</f>
        <v>91000</v>
      </c>
      <c r="H21" s="270"/>
      <c r="I21" s="267"/>
      <c r="J21" s="271"/>
      <c r="K21" s="269">
        <f>SUM(K6:K20)</f>
        <v>31702.629999999997</v>
      </c>
      <c r="L21" s="270"/>
      <c r="M21" s="267"/>
      <c r="N21" s="268"/>
      <c r="O21" s="269">
        <f>SUM(O6:O20)</f>
        <v>0</v>
      </c>
      <c r="P21" s="272"/>
      <c r="Q21" s="267"/>
      <c r="R21" s="268"/>
      <c r="S21" s="273">
        <f>SUM(S6:S20)</f>
        <v>0</v>
      </c>
      <c r="T21" s="274"/>
      <c r="U21" s="267"/>
      <c r="V21" s="268"/>
      <c r="W21" s="273">
        <f>SUM(W6:W20)</f>
        <v>0</v>
      </c>
    </row>
  </sheetData>
  <sheetProtection selectLockedCells="1" selectUnlockedCells="1"/>
  <mergeCells count="15">
    <mergeCell ref="A16:A19"/>
    <mergeCell ref="B16:B20"/>
    <mergeCell ref="C16:C20"/>
    <mergeCell ref="A6:A9"/>
    <mergeCell ref="B6:B10"/>
    <mergeCell ref="C6:C10"/>
    <mergeCell ref="A11:A14"/>
    <mergeCell ref="B11:B15"/>
    <mergeCell ref="C11:C15"/>
    <mergeCell ref="A3:C3"/>
    <mergeCell ref="A4:A5"/>
    <mergeCell ref="B4:B5"/>
    <mergeCell ref="C4:C5"/>
    <mergeCell ref="L4:M4"/>
    <mergeCell ref="P4:R4"/>
  </mergeCells>
  <printOptions/>
  <pageMargins left="0.39375" right="0.39375" top="0.7875" bottom="0.5902777777777778" header="0.5118055555555555" footer="0.39375"/>
  <pageSetup horizontalDpi="300" verticalDpi="300" orientation="landscape" paperSize="9" scale="63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G31"/>
  <sheetViews>
    <sheetView view="pageBreakPreview" zoomScale="85" zoomScaleNormal="85" zoomScaleSheetLayoutView="85" zoomScalePageLayoutView="0" workbookViewId="0" topLeftCell="A1">
      <pane xSplit="21120" topLeftCell="J1" activePane="topLeft" state="split"/>
      <selection pane="topLeft" activeCell="W21" sqref="W21"/>
      <selection pane="topRight" activeCell="J1" sqref="J1"/>
    </sheetView>
  </sheetViews>
  <sheetFormatPr defaultColWidth="8.7109375" defaultRowHeight="12.75"/>
  <cols>
    <col min="1" max="1" width="34.7109375" style="9" customWidth="1"/>
    <col min="2" max="2" width="56.8515625" style="9" customWidth="1"/>
    <col min="3" max="3" width="52.8515625" style="9" customWidth="1"/>
    <col min="4" max="4" width="24.7109375" style="9" customWidth="1"/>
    <col min="5" max="5" width="14.421875" style="116" customWidth="1"/>
    <col min="6" max="6" width="15.140625" style="117" customWidth="1"/>
    <col min="7" max="7" width="20.28125" style="9" customWidth="1"/>
    <col min="8" max="8" width="31.00390625" style="52" customWidth="1"/>
    <col min="9" max="9" width="10.28125" style="118" customWidth="1"/>
    <col min="10" max="10" width="11.57421875" style="119" bestFit="1" customWidth="1"/>
    <col min="11" max="11" width="17.421875" style="9" customWidth="1"/>
    <col min="12" max="12" width="25.28125" style="9" customWidth="1"/>
    <col min="13" max="13" width="9.00390625" style="116" bestFit="1" customWidth="1"/>
    <col min="14" max="14" width="12.140625" style="117" customWidth="1"/>
    <col min="15" max="15" width="19.28125" style="117" customWidth="1"/>
    <col min="16" max="16" width="26.421875" style="9" customWidth="1"/>
    <col min="17" max="17" width="8.8515625" style="116" customWidth="1"/>
    <col min="18" max="18" width="13.00390625" style="117" customWidth="1"/>
    <col min="19" max="19" width="16.421875" style="117" customWidth="1"/>
    <col min="20" max="20" width="26.8515625" style="9" customWidth="1"/>
    <col min="21" max="21" width="8.00390625" style="116" customWidth="1"/>
    <col min="22" max="22" width="11.140625" style="117" customWidth="1"/>
    <col min="23" max="23" width="17.57421875" style="117" customWidth="1"/>
    <col min="24" max="16384" width="8.7109375" style="9" customWidth="1"/>
  </cols>
  <sheetData>
    <row r="1" spans="1:23" s="34" customFormat="1" ht="12.75">
      <c r="A1" s="120" t="s">
        <v>195</v>
      </c>
      <c r="B1" s="75"/>
      <c r="C1" s="120"/>
      <c r="D1" s="120"/>
      <c r="E1" s="116"/>
      <c r="F1" s="117"/>
      <c r="H1" s="137"/>
      <c r="I1" s="118"/>
      <c r="J1" s="119"/>
      <c r="M1" s="116"/>
      <c r="N1" s="117"/>
      <c r="O1" s="117"/>
      <c r="Q1" s="116"/>
      <c r="R1" s="117"/>
      <c r="S1" s="117"/>
      <c r="U1" s="116"/>
      <c r="V1" s="117"/>
      <c r="W1" s="117"/>
    </row>
    <row r="2" spans="1:23" s="34" customFormat="1" ht="24" customHeight="1">
      <c r="A2" s="120" t="s">
        <v>196</v>
      </c>
      <c r="B2" s="120"/>
      <c r="C2" s="120"/>
      <c r="D2" s="120"/>
      <c r="E2" s="116"/>
      <c r="F2" s="117"/>
      <c r="H2" s="13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52" customFormat="1" ht="33" customHeight="1">
      <c r="A3" s="758" t="str">
        <f>CONCATENATE("Subcomponente: ",'6_ME Comp Subcomp e Produtos'!A20)</f>
        <v>Subcomponente: 2.1. Desenvolvimento de vínculos inter-institucionais com outros Poderes e instituições dos três níveis de governo e com a sociedade</v>
      </c>
      <c r="B3" s="758"/>
      <c r="C3" s="131"/>
      <c r="D3" s="131"/>
      <c r="E3" s="132"/>
      <c r="F3" s="133"/>
      <c r="G3" s="131"/>
      <c r="H3" s="131" t="s">
        <v>243</v>
      </c>
      <c r="I3" s="134" t="s">
        <v>243</v>
      </c>
      <c r="J3" s="135"/>
      <c r="K3" s="131" t="s">
        <v>243</v>
      </c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s="10" customFormat="1" ht="13.5" customHeight="1">
      <c r="A4" s="759" t="s">
        <v>197</v>
      </c>
      <c r="B4" s="759" t="s">
        <v>198</v>
      </c>
      <c r="C4" s="760" t="s">
        <v>199</v>
      </c>
      <c r="D4" s="139" t="s">
        <v>200</v>
      </c>
      <c r="E4" s="140"/>
      <c r="F4" s="88"/>
      <c r="G4" s="139" t="s">
        <v>201</v>
      </c>
      <c r="H4" s="138" t="s">
        <v>202</v>
      </c>
      <c r="I4" s="141"/>
      <c r="J4" s="142"/>
      <c r="K4" s="138" t="s">
        <v>201</v>
      </c>
      <c r="L4" s="761" t="s">
        <v>203</v>
      </c>
      <c r="M4" s="761"/>
      <c r="N4" s="88"/>
      <c r="O4" s="88" t="s">
        <v>201</v>
      </c>
      <c r="P4" s="760" t="s">
        <v>204</v>
      </c>
      <c r="Q4" s="760"/>
      <c r="R4" s="760"/>
      <c r="S4" s="143" t="s">
        <v>201</v>
      </c>
      <c r="T4" s="139" t="s">
        <v>205</v>
      </c>
      <c r="U4" s="140"/>
      <c r="V4" s="88"/>
      <c r="W4" s="88" t="s">
        <v>201</v>
      </c>
    </row>
    <row r="5" spans="1:23" ht="63.75">
      <c r="A5" s="759"/>
      <c r="B5" s="759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s="67" customFormat="1" ht="12" customHeight="1" hidden="1">
      <c r="A6" s="762" t="str">
        <f>'6_ME Comp Subcomp e Produtos'!A21</f>
        <v>Informativos e cartilhas explicativos sobre as atribuições, principais ações e resultados do TC elaborados e divulgados</v>
      </c>
      <c r="B6" s="763" t="s">
        <v>243</v>
      </c>
      <c r="C6" s="764" t="s">
        <v>244</v>
      </c>
      <c r="D6" s="42"/>
      <c r="E6" s="249"/>
      <c r="F6" s="250"/>
      <c r="G6" s="150">
        <f>F6*F6</f>
        <v>0</v>
      </c>
      <c r="H6" s="42" t="s">
        <v>243</v>
      </c>
      <c r="I6" s="253"/>
      <c r="J6" s="254"/>
      <c r="K6" s="150">
        <f aca="true" t="shared" si="0" ref="K6:K30">I6*J6</f>
        <v>0</v>
      </c>
      <c r="L6" s="258"/>
      <c r="M6" s="249"/>
      <c r="N6" s="250"/>
      <c r="O6" s="150">
        <f aca="true" t="shared" si="1" ref="O6:O30">M6*N6</f>
        <v>0</v>
      </c>
      <c r="P6" s="151"/>
      <c r="Q6" s="253"/>
      <c r="R6" s="254"/>
      <c r="S6" s="150">
        <f aca="true" t="shared" si="2" ref="S6:S30">Q6*R6</f>
        <v>0</v>
      </c>
      <c r="T6" s="151"/>
      <c r="U6" s="249"/>
      <c r="V6" s="250"/>
      <c r="W6" s="150">
        <f>IF($A$6&lt;&gt;"NÃO SELECIONADO",U6*V6,0)</f>
        <v>0</v>
      </c>
    </row>
    <row r="7" spans="1:23" s="67" customFormat="1" ht="12.75" hidden="1">
      <c r="A7" s="762"/>
      <c r="B7" s="763"/>
      <c r="C7" s="764"/>
      <c r="D7" s="42"/>
      <c r="E7" s="249"/>
      <c r="F7" s="250"/>
      <c r="G7" s="150">
        <f aca="true" t="shared" si="3" ref="G7:G30">E7*F7</f>
        <v>0</v>
      </c>
      <c r="H7" s="42"/>
      <c r="I7" s="253"/>
      <c r="J7" s="254"/>
      <c r="K7" s="150">
        <f t="shared" si="0"/>
        <v>0</v>
      </c>
      <c r="L7" s="151"/>
      <c r="M7" s="249"/>
      <c r="N7" s="250"/>
      <c r="O7" s="150">
        <f t="shared" si="1"/>
        <v>0</v>
      </c>
      <c r="P7" s="151"/>
      <c r="Q7" s="253"/>
      <c r="R7" s="254"/>
      <c r="S7" s="150">
        <f t="shared" si="2"/>
        <v>0</v>
      </c>
      <c r="T7" s="151"/>
      <c r="U7" s="249"/>
      <c r="V7" s="250"/>
      <c r="W7" s="150">
        <f aca="true" t="shared" si="4" ref="W7:W30">U7*V7</f>
        <v>0</v>
      </c>
    </row>
    <row r="8" spans="1:23" s="67" customFormat="1" ht="12.75" hidden="1">
      <c r="A8" s="762"/>
      <c r="B8" s="763"/>
      <c r="C8" s="764"/>
      <c r="D8" s="42"/>
      <c r="E8" s="148"/>
      <c r="F8" s="149"/>
      <c r="G8" s="150">
        <f t="shared" si="3"/>
        <v>0</v>
      </c>
      <c r="H8" s="42"/>
      <c r="I8" s="148"/>
      <c r="J8" s="149"/>
      <c r="K8" s="150">
        <f t="shared" si="0"/>
        <v>0</v>
      </c>
      <c r="L8" s="151"/>
      <c r="M8" s="148"/>
      <c r="N8" s="149"/>
      <c r="O8" s="150">
        <f t="shared" si="1"/>
        <v>0</v>
      </c>
      <c r="P8" s="151"/>
      <c r="Q8" s="253"/>
      <c r="R8" s="254"/>
      <c r="S8" s="150">
        <f t="shared" si="2"/>
        <v>0</v>
      </c>
      <c r="T8" s="42"/>
      <c r="U8" s="148"/>
      <c r="V8" s="149"/>
      <c r="W8" s="150">
        <f t="shared" si="4"/>
        <v>0</v>
      </c>
    </row>
    <row r="9" spans="1:23" s="67" customFormat="1" ht="12.75" hidden="1">
      <c r="A9" s="762"/>
      <c r="B9" s="763"/>
      <c r="C9" s="764"/>
      <c r="D9" s="42"/>
      <c r="E9" s="148"/>
      <c r="F9" s="250"/>
      <c r="G9" s="150">
        <f t="shared" si="3"/>
        <v>0</v>
      </c>
      <c r="H9" s="42"/>
      <c r="I9" s="148"/>
      <c r="J9" s="250"/>
      <c r="K9" s="150">
        <f t="shared" si="0"/>
        <v>0</v>
      </c>
      <c r="L9" s="151"/>
      <c r="M9" s="148"/>
      <c r="N9" s="250"/>
      <c r="O9" s="150">
        <f t="shared" si="1"/>
        <v>0</v>
      </c>
      <c r="P9" s="151"/>
      <c r="Q9" s="253"/>
      <c r="R9" s="254"/>
      <c r="S9" s="150">
        <f t="shared" si="2"/>
        <v>0</v>
      </c>
      <c r="T9" s="151"/>
      <c r="U9" s="148"/>
      <c r="V9" s="250"/>
      <c r="W9" s="150">
        <f t="shared" si="4"/>
        <v>0</v>
      </c>
    </row>
    <row r="10" spans="1:23" s="67" customFormat="1" ht="12.75" hidden="1">
      <c r="A10" s="158">
        <f>SUM(G6:G10)+SUM(K6:K10)+SUM(O6:O10)+SUM(S6:S10)+SUM(W6:W10)</f>
        <v>0</v>
      </c>
      <c r="B10" s="763"/>
      <c r="C10" s="764"/>
      <c r="D10" s="42"/>
      <c r="E10" s="148"/>
      <c r="F10" s="149"/>
      <c r="G10" s="150">
        <f t="shared" si="3"/>
        <v>0</v>
      </c>
      <c r="H10" s="42"/>
      <c r="I10" s="148"/>
      <c r="J10" s="149"/>
      <c r="K10" s="150">
        <f t="shared" si="0"/>
        <v>0</v>
      </c>
      <c r="L10" s="151"/>
      <c r="M10" s="148"/>
      <c r="N10" s="149"/>
      <c r="O10" s="150">
        <f t="shared" si="1"/>
        <v>0</v>
      </c>
      <c r="P10" s="151"/>
      <c r="Q10" s="253"/>
      <c r="R10" s="254"/>
      <c r="S10" s="150">
        <f t="shared" si="2"/>
        <v>0</v>
      </c>
      <c r="T10" s="151"/>
      <c r="U10" s="148"/>
      <c r="V10" s="149"/>
      <c r="W10" s="150">
        <f t="shared" si="4"/>
        <v>0</v>
      </c>
    </row>
    <row r="11" spans="1:23" s="67" customFormat="1" ht="13.5" customHeight="1">
      <c r="A11" s="762" t="str">
        <f>'6_ME Comp Subcomp e Produtos'!A22</f>
        <v>Cooperação institucional com o Ministério Público, o Poder Judiciário e os Poderes Legislativos Estadual e Municipal implantada</v>
      </c>
      <c r="B11" s="778" t="s">
        <v>373</v>
      </c>
      <c r="C11" s="764" t="s">
        <v>374</v>
      </c>
      <c r="D11" s="42"/>
      <c r="E11" s="253"/>
      <c r="F11" s="254"/>
      <c r="G11" s="150">
        <f t="shared" si="3"/>
        <v>0</v>
      </c>
      <c r="H11" s="42"/>
      <c r="I11" s="253"/>
      <c r="J11" s="254"/>
      <c r="K11" s="150">
        <f t="shared" si="0"/>
        <v>0</v>
      </c>
      <c r="L11" s="151"/>
      <c r="M11" s="253"/>
      <c r="N11" s="275"/>
      <c r="O11" s="150">
        <f t="shared" si="1"/>
        <v>0</v>
      </c>
      <c r="P11" s="151"/>
      <c r="Q11" s="148"/>
      <c r="R11" s="250"/>
      <c r="S11" s="150">
        <f t="shared" si="2"/>
        <v>0</v>
      </c>
      <c r="T11" s="151"/>
      <c r="U11" s="148"/>
      <c r="V11" s="250"/>
      <c r="W11" s="150">
        <f t="shared" si="4"/>
        <v>0</v>
      </c>
    </row>
    <row r="12" spans="1:23" s="67" customFormat="1" ht="12.75">
      <c r="A12" s="762"/>
      <c r="B12" s="763"/>
      <c r="C12" s="764"/>
      <c r="D12" s="42"/>
      <c r="E12" s="253"/>
      <c r="F12" s="254"/>
      <c r="G12" s="150">
        <f t="shared" si="3"/>
        <v>0</v>
      </c>
      <c r="H12" s="42"/>
      <c r="I12" s="253"/>
      <c r="J12" s="254"/>
      <c r="K12" s="150">
        <f t="shared" si="0"/>
        <v>0</v>
      </c>
      <c r="L12" s="151"/>
      <c r="M12" s="253"/>
      <c r="N12" s="275"/>
      <c r="O12" s="150">
        <f t="shared" si="1"/>
        <v>0</v>
      </c>
      <c r="P12" s="151"/>
      <c r="Q12" s="148"/>
      <c r="R12" s="149"/>
      <c r="S12" s="150">
        <f t="shared" si="2"/>
        <v>0</v>
      </c>
      <c r="T12" s="151"/>
      <c r="U12" s="148"/>
      <c r="V12" s="149"/>
      <c r="W12" s="150">
        <f t="shared" si="4"/>
        <v>0</v>
      </c>
    </row>
    <row r="13" spans="1:23" s="67" customFormat="1" ht="12.75">
      <c r="A13" s="762"/>
      <c r="B13" s="763"/>
      <c r="C13" s="764"/>
      <c r="D13" s="276"/>
      <c r="E13" s="253"/>
      <c r="F13" s="254"/>
      <c r="G13" s="150">
        <f t="shared" si="3"/>
        <v>0</v>
      </c>
      <c r="H13" s="42"/>
      <c r="I13" s="148"/>
      <c r="J13" s="250"/>
      <c r="K13" s="150">
        <f t="shared" si="0"/>
        <v>0</v>
      </c>
      <c r="L13" s="151"/>
      <c r="M13" s="253"/>
      <c r="N13" s="275"/>
      <c r="O13" s="150">
        <f t="shared" si="1"/>
        <v>0</v>
      </c>
      <c r="P13" s="151"/>
      <c r="Q13" s="148"/>
      <c r="R13" s="250"/>
      <c r="S13" s="150">
        <f t="shared" si="2"/>
        <v>0</v>
      </c>
      <c r="T13" s="151"/>
      <c r="U13" s="148"/>
      <c r="V13" s="250"/>
      <c r="W13" s="150">
        <f t="shared" si="4"/>
        <v>0</v>
      </c>
    </row>
    <row r="14" spans="1:23" s="67" customFormat="1" ht="12.75">
      <c r="A14" s="762"/>
      <c r="B14" s="763"/>
      <c r="C14" s="764"/>
      <c r="D14" s="42"/>
      <c r="E14" s="148"/>
      <c r="F14" s="149"/>
      <c r="G14" s="150">
        <f t="shared" si="3"/>
        <v>0</v>
      </c>
      <c r="H14" s="42"/>
      <c r="I14" s="148"/>
      <c r="J14" s="149"/>
      <c r="K14" s="150">
        <f t="shared" si="0"/>
        <v>0</v>
      </c>
      <c r="L14" s="151"/>
      <c r="M14" s="253"/>
      <c r="N14" s="275"/>
      <c r="O14" s="150">
        <f t="shared" si="1"/>
        <v>0</v>
      </c>
      <c r="P14" s="151"/>
      <c r="Q14" s="148"/>
      <c r="R14" s="149"/>
      <c r="S14" s="150">
        <f t="shared" si="2"/>
        <v>0</v>
      </c>
      <c r="T14" s="151"/>
      <c r="U14" s="148"/>
      <c r="V14" s="149"/>
      <c r="W14" s="150">
        <f t="shared" si="4"/>
        <v>0</v>
      </c>
    </row>
    <row r="15" spans="1:23" s="67" customFormat="1" ht="12.75">
      <c r="A15" s="158">
        <f>SUM(G11:G15)+SUM(K11:K15)+SUM(O11:O15)+SUM(S11:S15)+SUM(W11:W15)</f>
        <v>0</v>
      </c>
      <c r="B15" s="763"/>
      <c r="C15" s="764"/>
      <c r="D15" s="42"/>
      <c r="E15" s="249"/>
      <c r="F15" s="250"/>
      <c r="G15" s="150">
        <f t="shared" si="3"/>
        <v>0</v>
      </c>
      <c r="H15" s="42"/>
      <c r="I15" s="148"/>
      <c r="J15" s="250"/>
      <c r="K15" s="150">
        <f t="shared" si="0"/>
        <v>0</v>
      </c>
      <c r="L15" s="151"/>
      <c r="M15" s="253"/>
      <c r="N15" s="275"/>
      <c r="O15" s="150">
        <f t="shared" si="1"/>
        <v>0</v>
      </c>
      <c r="P15" s="151"/>
      <c r="Q15" s="148"/>
      <c r="R15" s="250"/>
      <c r="S15" s="150">
        <f t="shared" si="2"/>
        <v>0</v>
      </c>
      <c r="T15" s="151"/>
      <c r="U15" s="148"/>
      <c r="V15" s="250"/>
      <c r="W15" s="150">
        <f t="shared" si="4"/>
        <v>0</v>
      </c>
    </row>
    <row r="16" spans="1:23" s="67" customFormat="1" ht="12.75" hidden="1">
      <c r="A16" s="762" t="str">
        <f>'6_ME Comp Subcomp e Produtos'!A23</f>
        <v>Instrumentos de avaliação da imagem do TC criados e/ou ampliados e implementados</v>
      </c>
      <c r="B16" s="778"/>
      <c r="C16" s="764" t="s">
        <v>244</v>
      </c>
      <c r="D16" s="42"/>
      <c r="E16" s="253"/>
      <c r="F16" s="254"/>
      <c r="G16" s="150">
        <f>E16*F16</f>
        <v>0</v>
      </c>
      <c r="H16" s="42"/>
      <c r="I16" s="148"/>
      <c r="J16" s="250"/>
      <c r="K16" s="150">
        <f>I16*J16</f>
        <v>0</v>
      </c>
      <c r="L16" s="151"/>
      <c r="M16" s="148"/>
      <c r="N16" s="149"/>
      <c r="O16" s="150"/>
      <c r="P16" s="151"/>
      <c r="Q16" s="148"/>
      <c r="R16" s="250"/>
      <c r="S16" s="150">
        <f>Q16*R16</f>
        <v>0</v>
      </c>
      <c r="T16" s="151"/>
      <c r="U16" s="148"/>
      <c r="V16" s="149"/>
      <c r="W16" s="150">
        <f>U16*V16</f>
        <v>0</v>
      </c>
    </row>
    <row r="17" spans="1:23" s="67" customFormat="1" ht="12.75" hidden="1">
      <c r="A17" s="762"/>
      <c r="B17" s="763"/>
      <c r="C17" s="764"/>
      <c r="D17" s="42"/>
      <c r="E17" s="148"/>
      <c r="F17" s="250"/>
      <c r="G17" s="150">
        <f t="shared" si="3"/>
        <v>0</v>
      </c>
      <c r="H17" s="42"/>
      <c r="I17" s="148"/>
      <c r="J17" s="250"/>
      <c r="K17" s="150">
        <f>I17*J17</f>
        <v>0</v>
      </c>
      <c r="L17" s="151"/>
      <c r="M17" s="148"/>
      <c r="N17" s="250"/>
      <c r="O17" s="150"/>
      <c r="P17" s="151"/>
      <c r="Q17" s="148"/>
      <c r="R17" s="250"/>
      <c r="S17" s="150">
        <f>Q17*R17</f>
        <v>0</v>
      </c>
      <c r="T17" s="151"/>
      <c r="U17" s="148"/>
      <c r="V17" s="250"/>
      <c r="W17" s="150">
        <f>U17*V17</f>
        <v>0</v>
      </c>
    </row>
    <row r="18" spans="1:23" s="67" customFormat="1" ht="12.75" hidden="1">
      <c r="A18" s="762"/>
      <c r="B18" s="763"/>
      <c r="C18" s="764"/>
      <c r="D18" s="42"/>
      <c r="E18" s="148"/>
      <c r="F18" s="149"/>
      <c r="G18" s="150">
        <f t="shared" si="3"/>
        <v>0</v>
      </c>
      <c r="H18" s="42"/>
      <c r="I18" s="148"/>
      <c r="J18" s="149"/>
      <c r="K18" s="150">
        <f t="shared" si="0"/>
        <v>0</v>
      </c>
      <c r="L18" s="151"/>
      <c r="M18" s="148"/>
      <c r="N18" s="149"/>
      <c r="O18" s="150">
        <f t="shared" si="1"/>
        <v>0</v>
      </c>
      <c r="P18" s="151"/>
      <c r="Q18" s="148"/>
      <c r="R18" s="149"/>
      <c r="S18" s="150">
        <f t="shared" si="2"/>
        <v>0</v>
      </c>
      <c r="T18" s="151"/>
      <c r="U18" s="148"/>
      <c r="V18" s="149"/>
      <c r="W18" s="150">
        <f t="shared" si="4"/>
        <v>0</v>
      </c>
    </row>
    <row r="19" spans="1:23" s="67" customFormat="1" ht="12.75" hidden="1">
      <c r="A19" s="762"/>
      <c r="B19" s="763"/>
      <c r="C19" s="764"/>
      <c r="D19" s="42"/>
      <c r="E19" s="249"/>
      <c r="F19" s="250"/>
      <c r="G19" s="150">
        <f t="shared" si="3"/>
        <v>0</v>
      </c>
      <c r="H19" s="42"/>
      <c r="I19" s="148"/>
      <c r="J19" s="250"/>
      <c r="K19" s="150">
        <f t="shared" si="0"/>
        <v>0</v>
      </c>
      <c r="L19" s="151"/>
      <c r="M19" s="148"/>
      <c r="N19" s="250"/>
      <c r="O19" s="150">
        <f t="shared" si="1"/>
        <v>0</v>
      </c>
      <c r="P19" s="151"/>
      <c r="Q19" s="148"/>
      <c r="R19" s="250"/>
      <c r="S19" s="150">
        <f t="shared" si="2"/>
        <v>0</v>
      </c>
      <c r="T19" s="151"/>
      <c r="U19" s="148"/>
      <c r="V19" s="250"/>
      <c r="W19" s="150">
        <f t="shared" si="4"/>
        <v>0</v>
      </c>
    </row>
    <row r="20" spans="1:23" s="67" customFormat="1" ht="12.75" hidden="1">
      <c r="A20" s="158">
        <f>SUM(G16:G20)+SUM(K16:K20)+SUM(O16:O20)+SUM(S16:S20)+SUM(W16:W20)</f>
        <v>0</v>
      </c>
      <c r="B20" s="763"/>
      <c r="C20" s="764"/>
      <c r="D20" s="42"/>
      <c r="E20" s="148"/>
      <c r="F20" s="149"/>
      <c r="G20" s="150">
        <f t="shared" si="3"/>
        <v>0</v>
      </c>
      <c r="H20" s="42"/>
      <c r="I20" s="148"/>
      <c r="J20" s="149"/>
      <c r="K20" s="150">
        <f t="shared" si="0"/>
        <v>0</v>
      </c>
      <c r="L20" s="151"/>
      <c r="M20" s="148"/>
      <c r="N20" s="149"/>
      <c r="O20" s="150">
        <f t="shared" si="1"/>
        <v>0</v>
      </c>
      <c r="P20" s="151"/>
      <c r="Q20" s="148"/>
      <c r="R20" s="149"/>
      <c r="S20" s="150">
        <f t="shared" si="2"/>
        <v>0</v>
      </c>
      <c r="T20" s="151"/>
      <c r="U20" s="148"/>
      <c r="V20" s="149"/>
      <c r="W20" s="150">
        <f t="shared" si="4"/>
        <v>0</v>
      </c>
    </row>
    <row r="21" spans="1:23" s="67" customFormat="1" ht="27" customHeight="1">
      <c r="A21" s="762" t="str">
        <f>'6_ME Comp Subcomp e Produtos'!A24</f>
        <v>Instrumentos de interação com a sociedade ampliados e implementados.</v>
      </c>
      <c r="B21" s="778" t="s">
        <v>371</v>
      </c>
      <c r="C21" s="764" t="s">
        <v>372</v>
      </c>
      <c r="D21" s="717" t="s">
        <v>379</v>
      </c>
      <c r="E21" s="148">
        <v>22</v>
      </c>
      <c r="F21" s="149">
        <v>1818.18</v>
      </c>
      <c r="G21" s="150">
        <v>40000</v>
      </c>
      <c r="H21" s="42" t="s">
        <v>375</v>
      </c>
      <c r="I21" s="148">
        <v>1</v>
      </c>
      <c r="J21" s="149">
        <v>57100</v>
      </c>
      <c r="K21" s="150">
        <v>57100</v>
      </c>
      <c r="L21" s="151"/>
      <c r="M21" s="148"/>
      <c r="N21" s="250"/>
      <c r="O21" s="150">
        <f t="shared" si="1"/>
        <v>0</v>
      </c>
      <c r="P21" s="151" t="s">
        <v>376</v>
      </c>
      <c r="Q21" s="148">
        <v>1</v>
      </c>
      <c r="R21" s="149">
        <v>15360</v>
      </c>
      <c r="S21" s="150">
        <v>15360</v>
      </c>
      <c r="T21" s="151" t="s">
        <v>378</v>
      </c>
      <c r="U21" s="148">
        <v>143.21</v>
      </c>
      <c r="V21" s="149">
        <v>399.98</v>
      </c>
      <c r="W21" s="150">
        <v>57281.19</v>
      </c>
    </row>
    <row r="22" spans="1:23" s="67" customFormat="1" ht="12.75">
      <c r="A22" s="762"/>
      <c r="B22" s="763"/>
      <c r="C22" s="764"/>
      <c r="D22" s="42"/>
      <c r="E22" s="148"/>
      <c r="F22" s="149"/>
      <c r="G22" s="150">
        <f t="shared" si="3"/>
        <v>0</v>
      </c>
      <c r="H22" s="42" t="s">
        <v>429</v>
      </c>
      <c r="I22" s="148">
        <v>1</v>
      </c>
      <c r="J22" s="149">
        <v>100000</v>
      </c>
      <c r="K22" s="150">
        <v>100000</v>
      </c>
      <c r="L22" s="151"/>
      <c r="M22" s="148"/>
      <c r="N22" s="149"/>
      <c r="O22" s="150">
        <f t="shared" si="1"/>
        <v>0</v>
      </c>
      <c r="P22" s="151" t="s">
        <v>377</v>
      </c>
      <c r="Q22" s="148">
        <v>120800</v>
      </c>
      <c r="R22" s="250">
        <v>1.21</v>
      </c>
      <c r="S22" s="150">
        <v>145735.59</v>
      </c>
      <c r="T22" s="151"/>
      <c r="U22" s="148"/>
      <c r="V22" s="149"/>
      <c r="W22" s="150">
        <f t="shared" si="4"/>
        <v>0</v>
      </c>
    </row>
    <row r="23" spans="1:23" s="67" customFormat="1" ht="12.75">
      <c r="A23" s="762"/>
      <c r="B23" s="763"/>
      <c r="C23" s="764"/>
      <c r="D23" s="42"/>
      <c r="E23" s="249"/>
      <c r="F23" s="250"/>
      <c r="G23" s="150">
        <f t="shared" si="3"/>
        <v>0</v>
      </c>
      <c r="H23" s="42"/>
      <c r="I23" s="148"/>
      <c r="J23" s="250"/>
      <c r="K23" s="150">
        <f t="shared" si="0"/>
        <v>0</v>
      </c>
      <c r="L23" s="151"/>
      <c r="M23" s="148"/>
      <c r="N23" s="250"/>
      <c r="O23" s="150">
        <f t="shared" si="1"/>
        <v>0</v>
      </c>
      <c r="P23" s="151"/>
      <c r="Q23" s="148"/>
      <c r="R23" s="250"/>
      <c r="S23" s="150">
        <f t="shared" si="2"/>
        <v>0</v>
      </c>
      <c r="T23" s="151"/>
      <c r="U23" s="148"/>
      <c r="V23" s="250"/>
      <c r="W23" s="150">
        <f t="shared" si="4"/>
        <v>0</v>
      </c>
    </row>
    <row r="24" spans="1:23" s="67" customFormat="1" ht="12.75">
      <c r="A24" s="762"/>
      <c r="B24" s="763"/>
      <c r="C24" s="764"/>
      <c r="D24" s="42"/>
      <c r="E24" s="148"/>
      <c r="F24" s="149"/>
      <c r="G24" s="150">
        <f t="shared" si="3"/>
        <v>0</v>
      </c>
      <c r="H24" s="42"/>
      <c r="I24" s="148"/>
      <c r="J24" s="149"/>
      <c r="K24" s="150">
        <f t="shared" si="0"/>
        <v>0</v>
      </c>
      <c r="L24" s="151"/>
      <c r="M24" s="148"/>
      <c r="N24" s="149"/>
      <c r="O24" s="150">
        <f t="shared" si="1"/>
        <v>0</v>
      </c>
      <c r="P24" s="151"/>
      <c r="Q24" s="148"/>
      <c r="R24" s="149"/>
      <c r="S24" s="150">
        <f t="shared" si="2"/>
        <v>0</v>
      </c>
      <c r="T24" s="151"/>
      <c r="U24" s="148"/>
      <c r="V24" s="149"/>
      <c r="W24" s="150">
        <f t="shared" si="4"/>
        <v>0</v>
      </c>
    </row>
    <row r="25" spans="1:23" s="67" customFormat="1" ht="12.75">
      <c r="A25" s="158">
        <f>SUM(G21:G25)+SUM(K21:K25)+SUM(O21:O25)+SUM(S21:S25)+SUM(W21:W25)</f>
        <v>415476.77999999997</v>
      </c>
      <c r="B25" s="763"/>
      <c r="C25" s="764"/>
      <c r="D25" s="42"/>
      <c r="E25" s="148"/>
      <c r="F25" s="250"/>
      <c r="G25" s="150">
        <f t="shared" si="3"/>
        <v>0</v>
      </c>
      <c r="H25" s="42"/>
      <c r="I25" s="148"/>
      <c r="J25" s="250"/>
      <c r="K25" s="150">
        <f t="shared" si="0"/>
        <v>0</v>
      </c>
      <c r="L25" s="151"/>
      <c r="M25" s="148"/>
      <c r="N25" s="250"/>
      <c r="O25" s="150">
        <f t="shared" si="1"/>
        <v>0</v>
      </c>
      <c r="P25" s="151"/>
      <c r="Q25" s="148"/>
      <c r="R25" s="250"/>
      <c r="S25" s="150">
        <f t="shared" si="2"/>
        <v>0</v>
      </c>
      <c r="T25" s="151"/>
      <c r="U25" s="148"/>
      <c r="V25" s="250"/>
      <c r="W25" s="150">
        <f t="shared" si="4"/>
        <v>0</v>
      </c>
    </row>
    <row r="26" spans="1:23" s="67" customFormat="1" ht="13.5" customHeight="1" hidden="1">
      <c r="A26" s="762">
        <f>'6_ME Comp Subcomp e Produtos'!A25</f>
        <v>0</v>
      </c>
      <c r="B26" s="763"/>
      <c r="C26" s="764" t="s">
        <v>244</v>
      </c>
      <c r="D26" s="42"/>
      <c r="E26" s="148"/>
      <c r="F26" s="149"/>
      <c r="G26" s="150">
        <f t="shared" si="3"/>
        <v>0</v>
      </c>
      <c r="H26" s="42"/>
      <c r="I26" s="148"/>
      <c r="J26" s="149"/>
      <c r="K26" s="150">
        <f t="shared" si="0"/>
        <v>0</v>
      </c>
      <c r="L26" s="151"/>
      <c r="M26" s="148"/>
      <c r="N26" s="149"/>
      <c r="O26" s="150">
        <f t="shared" si="1"/>
        <v>0</v>
      </c>
      <c r="P26" s="151"/>
      <c r="Q26" s="148"/>
      <c r="R26" s="149"/>
      <c r="S26" s="150">
        <f t="shared" si="2"/>
        <v>0</v>
      </c>
      <c r="T26" s="151"/>
      <c r="U26" s="148"/>
      <c r="V26" s="149"/>
      <c r="W26" s="150">
        <f t="shared" si="4"/>
        <v>0</v>
      </c>
    </row>
    <row r="27" spans="1:23" s="67" customFormat="1" ht="12.75" hidden="1">
      <c r="A27" s="762"/>
      <c r="B27" s="763"/>
      <c r="C27" s="764"/>
      <c r="D27" s="42"/>
      <c r="E27" s="249"/>
      <c r="F27" s="250"/>
      <c r="G27" s="150">
        <f t="shared" si="3"/>
        <v>0</v>
      </c>
      <c r="H27" s="42"/>
      <c r="I27" s="148"/>
      <c r="J27" s="250"/>
      <c r="K27" s="150">
        <f t="shared" si="0"/>
        <v>0</v>
      </c>
      <c r="L27" s="151"/>
      <c r="M27" s="148"/>
      <c r="N27" s="250"/>
      <c r="O27" s="150">
        <f t="shared" si="1"/>
        <v>0</v>
      </c>
      <c r="P27" s="151"/>
      <c r="Q27" s="148"/>
      <c r="R27" s="250"/>
      <c r="S27" s="150">
        <f t="shared" si="2"/>
        <v>0</v>
      </c>
      <c r="T27" s="151"/>
      <c r="U27" s="148"/>
      <c r="V27" s="250"/>
      <c r="W27" s="150">
        <f t="shared" si="4"/>
        <v>0</v>
      </c>
    </row>
    <row r="28" spans="1:23" s="67" customFormat="1" ht="12.75" hidden="1">
      <c r="A28" s="762"/>
      <c r="B28" s="763"/>
      <c r="C28" s="764"/>
      <c r="D28" s="42"/>
      <c r="E28" s="148"/>
      <c r="F28" s="149"/>
      <c r="G28" s="150">
        <f t="shared" si="3"/>
        <v>0</v>
      </c>
      <c r="H28" s="42"/>
      <c r="I28" s="148"/>
      <c r="J28" s="149"/>
      <c r="K28" s="150">
        <f t="shared" si="0"/>
        <v>0</v>
      </c>
      <c r="L28" s="151"/>
      <c r="M28" s="148"/>
      <c r="N28" s="149"/>
      <c r="O28" s="150">
        <f t="shared" si="1"/>
        <v>0</v>
      </c>
      <c r="P28" s="151"/>
      <c r="Q28" s="148"/>
      <c r="R28" s="149"/>
      <c r="S28" s="150">
        <f t="shared" si="2"/>
        <v>0</v>
      </c>
      <c r="T28" s="151"/>
      <c r="U28" s="148"/>
      <c r="V28" s="149"/>
      <c r="W28" s="150">
        <f t="shared" si="4"/>
        <v>0</v>
      </c>
    </row>
    <row r="29" spans="1:23" s="67" customFormat="1" ht="12.75" hidden="1">
      <c r="A29" s="762"/>
      <c r="B29" s="763"/>
      <c r="C29" s="764"/>
      <c r="D29" s="42"/>
      <c r="E29" s="148"/>
      <c r="F29" s="250"/>
      <c r="G29" s="150">
        <f t="shared" si="3"/>
        <v>0</v>
      </c>
      <c r="H29" s="42"/>
      <c r="I29" s="148"/>
      <c r="J29" s="250"/>
      <c r="K29" s="150">
        <f t="shared" si="0"/>
        <v>0</v>
      </c>
      <c r="L29" s="151"/>
      <c r="M29" s="148"/>
      <c r="N29" s="250"/>
      <c r="O29" s="150">
        <f t="shared" si="1"/>
        <v>0</v>
      </c>
      <c r="P29" s="151"/>
      <c r="Q29" s="148"/>
      <c r="R29" s="250"/>
      <c r="S29" s="150">
        <f t="shared" si="2"/>
        <v>0</v>
      </c>
      <c r="T29" s="151"/>
      <c r="U29" s="148"/>
      <c r="V29" s="250"/>
      <c r="W29" s="150">
        <f t="shared" si="4"/>
        <v>0</v>
      </c>
    </row>
    <row r="30" spans="1:23" s="67" customFormat="1" ht="12.75" hidden="1">
      <c r="A30" s="158">
        <f>SUM(G26:G30)+SUM(K26:K30)+SUM(O26:O30)+SUM(S26:S30)+SUM(W26:W30)</f>
        <v>0</v>
      </c>
      <c r="B30" s="763"/>
      <c r="C30" s="764"/>
      <c r="D30" s="42"/>
      <c r="E30" s="148"/>
      <c r="F30" s="149"/>
      <c r="G30" s="150">
        <f t="shared" si="3"/>
        <v>0</v>
      </c>
      <c r="H30" s="42"/>
      <c r="I30" s="148"/>
      <c r="J30" s="149"/>
      <c r="K30" s="150">
        <f t="shared" si="0"/>
        <v>0</v>
      </c>
      <c r="L30" s="151"/>
      <c r="M30" s="148"/>
      <c r="N30" s="149"/>
      <c r="O30" s="150">
        <f t="shared" si="1"/>
        <v>0</v>
      </c>
      <c r="P30" s="151"/>
      <c r="Q30" s="148"/>
      <c r="R30" s="149"/>
      <c r="S30" s="150">
        <f t="shared" si="2"/>
        <v>0</v>
      </c>
      <c r="T30" s="151"/>
      <c r="U30" s="148"/>
      <c r="V30" s="149"/>
      <c r="W30" s="150">
        <f t="shared" si="4"/>
        <v>0</v>
      </c>
    </row>
    <row r="31" spans="1:23" ht="12.75">
      <c r="A31" s="277" t="s">
        <v>227</v>
      </c>
      <c r="B31" s="278">
        <f>SUM(G31:W31)</f>
        <v>415476.77999999997</v>
      </c>
      <c r="C31" s="279"/>
      <c r="D31" s="280"/>
      <c r="E31" s="281"/>
      <c r="F31" s="282"/>
      <c r="G31" s="283">
        <f>SUM(G6:G30)</f>
        <v>40000</v>
      </c>
      <c r="H31" s="280"/>
      <c r="I31" s="281"/>
      <c r="J31" s="284"/>
      <c r="K31" s="282">
        <f>SUM(K6:K30)</f>
        <v>157100</v>
      </c>
      <c r="L31" s="285"/>
      <c r="M31" s="281"/>
      <c r="N31" s="282"/>
      <c r="O31" s="283">
        <f>SUM(O6:O30)</f>
        <v>0</v>
      </c>
      <c r="P31" s="285"/>
      <c r="Q31" s="281"/>
      <c r="R31" s="282"/>
      <c r="S31" s="283">
        <f>SUM(S6:S30)</f>
        <v>161095.59</v>
      </c>
      <c r="T31" s="285"/>
      <c r="U31" s="281"/>
      <c r="V31" s="282"/>
      <c r="W31" s="283">
        <f>SUM(W6:W30)</f>
        <v>57281.19</v>
      </c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39375" right="0.39375" top="0.7875" bottom="0.5902777777777778" header="0.5118055555555555" footer="0.39375"/>
  <pageSetup horizontalDpi="300" verticalDpi="300" orientation="landscape" paperSize="9" scale="63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G35"/>
  <sheetViews>
    <sheetView view="pageBreakPreview" zoomScale="85" zoomScaleNormal="85" zoomScaleSheetLayoutView="85" zoomScalePageLayoutView="0" workbookViewId="0" topLeftCell="A1">
      <selection activeCell="S34" sqref="S34:S35"/>
    </sheetView>
  </sheetViews>
  <sheetFormatPr defaultColWidth="8.8515625" defaultRowHeight="12.75"/>
  <cols>
    <col min="1" max="1" width="34.7109375" style="67" customWidth="1"/>
    <col min="2" max="2" width="53.7109375" style="67" customWidth="1"/>
    <col min="3" max="3" width="51.8515625" style="67" customWidth="1"/>
    <col min="4" max="4" width="21.00390625" style="67" customWidth="1"/>
    <col min="5" max="5" width="8.7109375" style="116" customWidth="1"/>
    <col min="6" max="6" width="11.421875" style="117" customWidth="1"/>
    <col min="7" max="7" width="17.28125" style="67" customWidth="1"/>
    <col min="8" max="8" width="31.00390625" style="67" customWidth="1"/>
    <col min="9" max="9" width="10.28125" style="118" customWidth="1"/>
    <col min="10" max="10" width="12.57421875" style="119" customWidth="1"/>
    <col min="11" max="11" width="17.28125" style="67" customWidth="1"/>
    <col min="12" max="12" width="25.28125" style="67" customWidth="1"/>
    <col min="13" max="13" width="7.7109375" style="116" customWidth="1"/>
    <col min="14" max="14" width="12.140625" style="117" customWidth="1"/>
    <col min="15" max="15" width="19.140625" style="117" customWidth="1"/>
    <col min="16" max="16" width="26.421875" style="67" customWidth="1"/>
    <col min="17" max="17" width="10.57421875" style="116" bestFit="1" customWidth="1"/>
    <col min="18" max="18" width="11.00390625" style="117" customWidth="1"/>
    <col min="19" max="19" width="16.421875" style="117" customWidth="1"/>
    <col min="20" max="20" width="26.8515625" style="67" customWidth="1"/>
    <col min="21" max="21" width="8.00390625" style="116" customWidth="1"/>
    <col min="22" max="22" width="11.57421875" style="117" customWidth="1"/>
    <col min="23" max="23" width="19.140625" style="117" customWidth="1"/>
    <col min="24" max="16384" width="8.8515625" style="67" customWidth="1"/>
  </cols>
  <sheetData>
    <row r="1" spans="1:4" ht="12.75">
      <c r="A1" s="120" t="s">
        <v>195</v>
      </c>
      <c r="B1" s="75"/>
      <c r="C1" s="120"/>
      <c r="D1" s="120"/>
    </row>
    <row r="2" spans="1:23" s="286" customFormat="1" ht="24" customHeight="1">
      <c r="A2" s="120" t="s">
        <v>196</v>
      </c>
      <c r="B2" s="120"/>
      <c r="C2" s="120"/>
      <c r="D2" s="120"/>
      <c r="E2" s="116"/>
      <c r="F2" s="11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289" customFormat="1" ht="31.5" customHeight="1">
      <c r="A3" s="779" t="str">
        <f>CONCATENATE("Subcomponente: ",'6_ME Comp Subcomp e Produtos'!A26)</f>
        <v>Subcomponente: 2.2. Integração dos Tribunais de Contas no ciclo de gestão governamental</v>
      </c>
      <c r="B3" s="779"/>
      <c r="C3" s="287"/>
      <c r="D3" s="287"/>
      <c r="E3" s="132"/>
      <c r="F3" s="133"/>
      <c r="G3" s="287"/>
      <c r="H3" s="287"/>
      <c r="I3" s="134"/>
      <c r="J3" s="135"/>
      <c r="K3" s="287"/>
      <c r="L3" s="287"/>
      <c r="M3" s="132"/>
      <c r="N3" s="133"/>
      <c r="O3" s="133"/>
      <c r="P3" s="287"/>
      <c r="Q3" s="132"/>
      <c r="R3" s="133"/>
      <c r="S3" s="133"/>
      <c r="T3" s="287"/>
      <c r="U3" s="132"/>
      <c r="V3" s="133"/>
      <c r="W3" s="136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</row>
    <row r="4" spans="1:23" s="66" customFormat="1" ht="12.75" customHeight="1">
      <c r="A4" s="780" t="s">
        <v>197</v>
      </c>
      <c r="B4" s="781" t="s">
        <v>198</v>
      </c>
      <c r="C4" s="760" t="s">
        <v>199</v>
      </c>
      <c r="D4" s="139" t="s">
        <v>200</v>
      </c>
      <c r="E4" s="140"/>
      <c r="F4" s="88"/>
      <c r="G4" s="139" t="s">
        <v>201</v>
      </c>
      <c r="H4" s="290" t="s">
        <v>202</v>
      </c>
      <c r="I4" s="179"/>
      <c r="J4" s="180"/>
      <c r="K4" s="290" t="s">
        <v>201</v>
      </c>
      <c r="L4" s="761" t="s">
        <v>203</v>
      </c>
      <c r="M4" s="761"/>
      <c r="N4" s="182"/>
      <c r="O4" s="291" t="s">
        <v>201</v>
      </c>
      <c r="P4" s="767" t="s">
        <v>204</v>
      </c>
      <c r="Q4" s="767"/>
      <c r="R4" s="767"/>
      <c r="S4" s="292" t="s">
        <v>201</v>
      </c>
      <c r="T4" s="293" t="s">
        <v>205</v>
      </c>
      <c r="U4" s="185"/>
      <c r="V4" s="182"/>
      <c r="W4" s="294" t="s">
        <v>201</v>
      </c>
    </row>
    <row r="5" spans="1:23" ht="63.75">
      <c r="A5" s="780"/>
      <c r="B5" s="781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295" t="s">
        <v>210</v>
      </c>
      <c r="I5" s="146" t="s">
        <v>211</v>
      </c>
      <c r="J5" s="192" t="s">
        <v>212</v>
      </c>
      <c r="K5" s="296" t="s">
        <v>209</v>
      </c>
      <c r="L5" s="53" t="s">
        <v>213</v>
      </c>
      <c r="M5" s="144" t="s">
        <v>214</v>
      </c>
      <c r="N5" s="189" t="s">
        <v>212</v>
      </c>
      <c r="O5" s="145" t="s">
        <v>209</v>
      </c>
      <c r="P5" s="191" t="s">
        <v>213</v>
      </c>
      <c r="Q5" s="195" t="s">
        <v>214</v>
      </c>
      <c r="R5" s="192" t="s">
        <v>212</v>
      </c>
      <c r="S5" s="297" t="s">
        <v>209</v>
      </c>
      <c r="T5" s="298" t="s">
        <v>215</v>
      </c>
      <c r="U5" s="188" t="s">
        <v>214</v>
      </c>
      <c r="V5" s="189" t="s">
        <v>212</v>
      </c>
      <c r="W5" s="197" t="s">
        <v>209</v>
      </c>
    </row>
    <row r="6" spans="1:23" ht="13.5" customHeight="1">
      <c r="A6" s="782" t="str">
        <f>'6_ME Comp Subcomp e Produtos'!A27</f>
        <v>Auditorias de resultado e avaliação de programas criada e implementada.</v>
      </c>
      <c r="B6" s="783" t="s">
        <v>380</v>
      </c>
      <c r="C6" s="785" t="s">
        <v>381</v>
      </c>
      <c r="D6" s="42" t="s">
        <v>386</v>
      </c>
      <c r="E6" s="155">
        <v>61</v>
      </c>
      <c r="F6" s="156">
        <v>1967.21</v>
      </c>
      <c r="G6" s="150">
        <v>120000</v>
      </c>
      <c r="H6" s="301" t="s">
        <v>243</v>
      </c>
      <c r="I6" s="204"/>
      <c r="J6" s="302"/>
      <c r="K6" s="150">
        <f aca="true" t="shared" si="0" ref="K6:K30">I6*J6</f>
        <v>0</v>
      </c>
      <c r="L6" s="151" t="s">
        <v>387</v>
      </c>
      <c r="M6" s="148">
        <v>20</v>
      </c>
      <c r="N6" s="199">
        <v>2686.01</v>
      </c>
      <c r="O6" s="205">
        <v>53720.200000000004</v>
      </c>
      <c r="P6" s="218" t="s">
        <v>388</v>
      </c>
      <c r="Q6" s="212">
        <v>5</v>
      </c>
      <c r="R6" s="219">
        <v>60204</v>
      </c>
      <c r="S6" s="220">
        <v>301020</v>
      </c>
      <c r="T6" s="303"/>
      <c r="U6" s="198"/>
      <c r="V6" s="210"/>
      <c r="W6" s="200">
        <f>IF($A$6&lt;&gt;"NÃO SELECIONADO",U6*V6,0)</f>
        <v>0</v>
      </c>
    </row>
    <row r="7" spans="1:23" ht="12.75">
      <c r="A7" s="782"/>
      <c r="B7" s="784"/>
      <c r="C7" s="785"/>
      <c r="D7" s="276"/>
      <c r="E7" s="148"/>
      <c r="F7" s="149"/>
      <c r="G7" s="150">
        <f aca="true" t="shared" si="1" ref="G7:G30">E7*F7</f>
        <v>0</v>
      </c>
      <c r="H7" s="304"/>
      <c r="I7" s="212"/>
      <c r="J7" s="305"/>
      <c r="K7" s="150">
        <f t="shared" si="0"/>
        <v>0</v>
      </c>
      <c r="L7" s="151"/>
      <c r="M7" s="148"/>
      <c r="N7" s="213"/>
      <c r="O7" s="220">
        <f aca="true" t="shared" si="2" ref="O7:O30">M7*N7</f>
        <v>0</v>
      </c>
      <c r="P7" s="218" t="s">
        <v>243</v>
      </c>
      <c r="Q7" s="726"/>
      <c r="R7" s="219"/>
      <c r="S7" s="220">
        <f aca="true" t="shared" si="3" ref="S7:S30">Q7*R7</f>
        <v>0</v>
      </c>
      <c r="T7" s="306"/>
      <c r="U7" s="212"/>
      <c r="V7" s="219"/>
      <c r="W7" s="214">
        <f>IF($A$6&lt;&gt;"NÃO SELECIONADO",U7*V7,0)</f>
        <v>0</v>
      </c>
    </row>
    <row r="8" spans="1:23" ht="25.5" customHeight="1">
      <c r="A8" s="782"/>
      <c r="B8" s="784"/>
      <c r="C8" s="785"/>
      <c r="D8" s="42"/>
      <c r="E8" s="155"/>
      <c r="F8" s="156"/>
      <c r="G8" s="150">
        <f t="shared" si="1"/>
        <v>0</v>
      </c>
      <c r="H8" s="304"/>
      <c r="I8" s="212"/>
      <c r="J8" s="305"/>
      <c r="K8" s="150">
        <f t="shared" si="0"/>
        <v>0</v>
      </c>
      <c r="L8" s="151"/>
      <c r="M8" s="148"/>
      <c r="N8" s="213"/>
      <c r="O8" s="220">
        <f t="shared" si="2"/>
        <v>0</v>
      </c>
      <c r="P8" s="218"/>
      <c r="Q8" s="212"/>
      <c r="R8" s="219"/>
      <c r="S8" s="220">
        <f t="shared" si="3"/>
        <v>0</v>
      </c>
      <c r="T8" s="307"/>
      <c r="U8" s="212"/>
      <c r="V8" s="219"/>
      <c r="W8" s="214">
        <f aca="true" t="shared" si="4" ref="W8:W30">U8*V8</f>
        <v>0</v>
      </c>
    </row>
    <row r="9" spans="1:23" ht="28.5" customHeight="1">
      <c r="A9" s="782"/>
      <c r="B9" s="784"/>
      <c r="C9" s="785"/>
      <c r="D9" s="42"/>
      <c r="E9" s="155"/>
      <c r="F9" s="156"/>
      <c r="G9" s="150">
        <f t="shared" si="1"/>
        <v>0</v>
      </c>
      <c r="H9" s="304"/>
      <c r="I9" s="212"/>
      <c r="J9" s="305"/>
      <c r="K9" s="150">
        <f t="shared" si="0"/>
        <v>0</v>
      </c>
      <c r="L9" s="151"/>
      <c r="M9" s="148"/>
      <c r="N9" s="222"/>
      <c r="O9" s="220">
        <f t="shared" si="2"/>
        <v>0</v>
      </c>
      <c r="P9" s="218"/>
      <c r="Q9" s="212"/>
      <c r="R9" s="219"/>
      <c r="S9" s="220">
        <f t="shared" si="3"/>
        <v>0</v>
      </c>
      <c r="T9" s="306"/>
      <c r="U9" s="212"/>
      <c r="V9" s="219"/>
      <c r="W9" s="214">
        <f t="shared" si="4"/>
        <v>0</v>
      </c>
    </row>
    <row r="10" spans="1:23" ht="34.5" customHeight="1">
      <c r="A10" s="262">
        <f>SUM(G6:G10)+SUM(K6:K10)+SUM(O6:O10)+SUM(S6:S10)+SUM(W6:W10)</f>
        <v>474740.2</v>
      </c>
      <c r="B10" s="784"/>
      <c r="C10" s="785"/>
      <c r="D10" s="42"/>
      <c r="E10" s="155"/>
      <c r="F10" s="156"/>
      <c r="G10" s="150">
        <f t="shared" si="1"/>
        <v>0</v>
      </c>
      <c r="H10" s="304"/>
      <c r="I10" s="212"/>
      <c r="J10" s="305"/>
      <c r="K10" s="150">
        <f t="shared" si="0"/>
        <v>0</v>
      </c>
      <c r="L10" s="42"/>
      <c r="M10" s="155"/>
      <c r="N10" s="305"/>
      <c r="O10" s="220">
        <f t="shared" si="2"/>
        <v>0</v>
      </c>
      <c r="P10" s="218"/>
      <c r="Q10" s="212"/>
      <c r="R10" s="219"/>
      <c r="S10" s="220">
        <f t="shared" si="3"/>
        <v>0</v>
      </c>
      <c r="T10" s="306"/>
      <c r="U10" s="212"/>
      <c r="V10" s="219"/>
      <c r="W10" s="214">
        <f t="shared" si="4"/>
        <v>0</v>
      </c>
    </row>
    <row r="11" spans="1:23" ht="13.5" customHeight="1">
      <c r="A11" s="786" t="str">
        <f>'6_ME Comp Subcomp e Produtos'!A28</f>
        <v>Jurisdicionados (incluindo órgãos do controle interno)  capacitados pelo TC.</v>
      </c>
      <c r="B11" s="787" t="s">
        <v>384</v>
      </c>
      <c r="C11" s="788" t="s">
        <v>385</v>
      </c>
      <c r="D11" s="46" t="s">
        <v>386</v>
      </c>
      <c r="E11" s="155">
        <v>12500</v>
      </c>
      <c r="F11" s="149">
        <v>7.98</v>
      </c>
      <c r="G11" s="150">
        <v>129000</v>
      </c>
      <c r="H11" s="304"/>
      <c r="I11" s="221"/>
      <c r="J11" s="222"/>
      <c r="K11" s="150">
        <f t="shared" si="0"/>
        <v>0</v>
      </c>
      <c r="L11" s="151"/>
      <c r="M11" s="148"/>
      <c r="N11" s="308"/>
      <c r="O11" s="220">
        <f t="shared" si="2"/>
        <v>0</v>
      </c>
      <c r="P11" s="218" t="s">
        <v>377</v>
      </c>
      <c r="Q11" s="212">
        <v>15500</v>
      </c>
      <c r="R11" s="219">
        <v>6.58</v>
      </c>
      <c r="S11" s="220">
        <v>101979.67</v>
      </c>
      <c r="T11" s="306"/>
      <c r="U11" s="212"/>
      <c r="V11" s="219"/>
      <c r="W11" s="214">
        <f t="shared" si="4"/>
        <v>0</v>
      </c>
    </row>
    <row r="12" spans="1:23" ht="12.75">
      <c r="A12" s="786"/>
      <c r="B12" s="777"/>
      <c r="C12" s="788"/>
      <c r="D12" s="42"/>
      <c r="E12" s="148"/>
      <c r="F12" s="149"/>
      <c r="G12" s="150">
        <f t="shared" si="1"/>
        <v>0</v>
      </c>
      <c r="H12" s="309"/>
      <c r="I12" s="212"/>
      <c r="J12" s="305"/>
      <c r="K12" s="150">
        <f t="shared" si="0"/>
        <v>0</v>
      </c>
      <c r="L12" s="151"/>
      <c r="M12" s="148"/>
      <c r="N12" s="213"/>
      <c r="O12" s="220">
        <f t="shared" si="2"/>
        <v>0</v>
      </c>
      <c r="P12" s="218"/>
      <c r="Q12" s="212"/>
      <c r="R12" s="219"/>
      <c r="S12" s="220">
        <f t="shared" si="3"/>
        <v>0</v>
      </c>
      <c r="T12" s="306"/>
      <c r="U12" s="212"/>
      <c r="V12" s="219"/>
      <c r="W12" s="214">
        <f t="shared" si="4"/>
        <v>0</v>
      </c>
    </row>
    <row r="13" spans="1:23" ht="12.75">
      <c r="A13" s="786"/>
      <c r="B13" s="777"/>
      <c r="C13" s="788"/>
      <c r="D13" s="276"/>
      <c r="E13" s="148"/>
      <c r="F13" s="149"/>
      <c r="G13" s="150">
        <f t="shared" si="1"/>
        <v>0</v>
      </c>
      <c r="H13" s="309"/>
      <c r="I13" s="212"/>
      <c r="J13" s="305"/>
      <c r="K13" s="150">
        <f t="shared" si="0"/>
        <v>0</v>
      </c>
      <c r="L13" s="151"/>
      <c r="M13" s="155"/>
      <c r="N13" s="219"/>
      <c r="O13" s="220">
        <f t="shared" si="2"/>
        <v>0</v>
      </c>
      <c r="P13" s="218"/>
      <c r="Q13" s="212"/>
      <c r="R13" s="219"/>
      <c r="S13" s="220">
        <f t="shared" si="3"/>
        <v>0</v>
      </c>
      <c r="T13" s="306"/>
      <c r="U13" s="212"/>
      <c r="V13" s="219"/>
      <c r="W13" s="214">
        <f t="shared" si="4"/>
        <v>0</v>
      </c>
    </row>
    <row r="14" spans="1:23" ht="12.75">
      <c r="A14" s="786"/>
      <c r="B14" s="777"/>
      <c r="C14" s="788"/>
      <c r="D14" s="42"/>
      <c r="E14" s="155"/>
      <c r="F14" s="156"/>
      <c r="G14" s="150">
        <f t="shared" si="1"/>
        <v>0</v>
      </c>
      <c r="H14" s="309"/>
      <c r="I14" s="212"/>
      <c r="J14" s="305"/>
      <c r="K14" s="150">
        <f t="shared" si="0"/>
        <v>0</v>
      </c>
      <c r="L14" s="151"/>
      <c r="M14" s="155"/>
      <c r="N14" s="219"/>
      <c r="O14" s="220">
        <f t="shared" si="2"/>
        <v>0</v>
      </c>
      <c r="P14" s="218"/>
      <c r="Q14" s="212"/>
      <c r="R14" s="219"/>
      <c r="S14" s="220">
        <f t="shared" si="3"/>
        <v>0</v>
      </c>
      <c r="T14" s="306"/>
      <c r="U14" s="212"/>
      <c r="V14" s="219"/>
      <c r="W14" s="214">
        <f t="shared" si="4"/>
        <v>0</v>
      </c>
    </row>
    <row r="15" spans="1:23" ht="12.75">
      <c r="A15" s="262">
        <f>SUM(G11:G15)+SUM(K11:K15)+SUM(O11:O15)+SUM(S11:S15)+SUM(W11:W15)</f>
        <v>230979.66999999998</v>
      </c>
      <c r="B15" s="777"/>
      <c r="C15" s="788"/>
      <c r="D15" s="42"/>
      <c r="E15" s="155"/>
      <c r="F15" s="156"/>
      <c r="G15" s="150">
        <f t="shared" si="1"/>
        <v>0</v>
      </c>
      <c r="H15" s="309"/>
      <c r="I15" s="212"/>
      <c r="J15" s="305"/>
      <c r="K15" s="150">
        <f t="shared" si="0"/>
        <v>0</v>
      </c>
      <c r="L15" s="151"/>
      <c r="M15" s="155"/>
      <c r="N15" s="305"/>
      <c r="O15" s="220">
        <f t="shared" si="2"/>
        <v>0</v>
      </c>
      <c r="P15" s="310"/>
      <c r="Q15" s="311"/>
      <c r="R15" s="312"/>
      <c r="S15" s="220">
        <f t="shared" si="3"/>
        <v>0</v>
      </c>
      <c r="T15" s="306"/>
      <c r="U15" s="212"/>
      <c r="V15" s="219"/>
      <c r="W15" s="214">
        <f t="shared" si="4"/>
        <v>0</v>
      </c>
    </row>
    <row r="16" spans="1:23" ht="13.5" customHeight="1" hidden="1">
      <c r="A16" s="786">
        <f>'6_ME Comp Subcomp e Produtos'!A29</f>
        <v>0</v>
      </c>
      <c r="B16" s="777"/>
      <c r="C16" s="788" t="s">
        <v>244</v>
      </c>
      <c r="D16" s="42"/>
      <c r="E16" s="148"/>
      <c r="F16" s="149"/>
      <c r="G16" s="150">
        <f t="shared" si="1"/>
        <v>0</v>
      </c>
      <c r="H16" s="304"/>
      <c r="I16" s="221"/>
      <c r="J16" s="222"/>
      <c r="K16" s="150">
        <f t="shared" si="0"/>
        <v>0</v>
      </c>
      <c r="L16" s="151"/>
      <c r="M16" s="148"/>
      <c r="N16" s="308"/>
      <c r="O16" s="220">
        <f t="shared" si="2"/>
        <v>0</v>
      </c>
      <c r="P16" s="218"/>
      <c r="Q16" s="221"/>
      <c r="R16" s="222"/>
      <c r="S16" s="220">
        <f t="shared" si="3"/>
        <v>0</v>
      </c>
      <c r="T16" s="306"/>
      <c r="U16" s="212"/>
      <c r="V16" s="219"/>
      <c r="W16" s="214">
        <f t="shared" si="4"/>
        <v>0</v>
      </c>
    </row>
    <row r="17" spans="1:23" ht="12.75" hidden="1">
      <c r="A17" s="786"/>
      <c r="B17" s="777"/>
      <c r="C17" s="788"/>
      <c r="D17" s="42"/>
      <c r="E17" s="148"/>
      <c r="F17" s="149"/>
      <c r="G17" s="150">
        <f t="shared" si="1"/>
        <v>0</v>
      </c>
      <c r="H17" s="309"/>
      <c r="I17" s="212"/>
      <c r="J17" s="305"/>
      <c r="K17" s="150">
        <f t="shared" si="0"/>
        <v>0</v>
      </c>
      <c r="L17" s="151"/>
      <c r="M17" s="148"/>
      <c r="N17" s="213"/>
      <c r="O17" s="220">
        <f t="shared" si="2"/>
        <v>0</v>
      </c>
      <c r="P17" s="218"/>
      <c r="Q17" s="221"/>
      <c r="R17" s="222"/>
      <c r="S17" s="220">
        <f t="shared" si="3"/>
        <v>0</v>
      </c>
      <c r="T17" s="306"/>
      <c r="U17" s="212"/>
      <c r="V17" s="219"/>
      <c r="W17" s="214">
        <f t="shared" si="4"/>
        <v>0</v>
      </c>
    </row>
    <row r="18" spans="1:23" ht="12.75" hidden="1">
      <c r="A18" s="786"/>
      <c r="B18" s="777"/>
      <c r="C18" s="788"/>
      <c r="D18" s="42"/>
      <c r="E18" s="148"/>
      <c r="F18" s="149"/>
      <c r="G18" s="150">
        <f t="shared" si="1"/>
        <v>0</v>
      </c>
      <c r="H18" s="309"/>
      <c r="I18" s="212"/>
      <c r="J18" s="305"/>
      <c r="K18" s="150">
        <f t="shared" si="0"/>
        <v>0</v>
      </c>
      <c r="L18" s="151"/>
      <c r="M18" s="155"/>
      <c r="N18" s="219"/>
      <c r="O18" s="220">
        <f t="shared" si="2"/>
        <v>0</v>
      </c>
      <c r="P18" s="218"/>
      <c r="Q18" s="221"/>
      <c r="R18" s="222"/>
      <c r="S18" s="220">
        <f t="shared" si="3"/>
        <v>0</v>
      </c>
      <c r="T18" s="306"/>
      <c r="U18" s="212"/>
      <c r="V18" s="219"/>
      <c r="W18" s="214">
        <f t="shared" si="4"/>
        <v>0</v>
      </c>
    </row>
    <row r="19" spans="1:23" ht="12.75" hidden="1">
      <c r="A19" s="786"/>
      <c r="B19" s="777"/>
      <c r="C19" s="788"/>
      <c r="D19" s="276"/>
      <c r="E19" s="148"/>
      <c r="F19" s="149"/>
      <c r="G19" s="150">
        <f t="shared" si="1"/>
        <v>0</v>
      </c>
      <c r="H19" s="309"/>
      <c r="I19" s="212"/>
      <c r="J19" s="305"/>
      <c r="K19" s="205">
        <f t="shared" si="0"/>
        <v>0</v>
      </c>
      <c r="L19" s="151"/>
      <c r="M19" s="155"/>
      <c r="N19" s="219"/>
      <c r="O19" s="220">
        <f t="shared" si="2"/>
        <v>0</v>
      </c>
      <c r="P19" s="218"/>
      <c r="Q19" s="212"/>
      <c r="R19" s="219"/>
      <c r="S19" s="220">
        <f t="shared" si="3"/>
        <v>0</v>
      </c>
      <c r="T19" s="306"/>
      <c r="U19" s="212"/>
      <c r="V19" s="219"/>
      <c r="W19" s="214">
        <f t="shared" si="4"/>
        <v>0</v>
      </c>
    </row>
    <row r="20" spans="1:23" ht="12.75" hidden="1">
      <c r="A20" s="262">
        <f>SUM(G16:G20)+SUM(K16:K20)+SUM(O16:O20)+SUM(S16:S20)+SUM(W16:W20)</f>
        <v>0</v>
      </c>
      <c r="B20" s="777"/>
      <c r="C20" s="788"/>
      <c r="D20" s="42"/>
      <c r="E20" s="155"/>
      <c r="F20" s="156"/>
      <c r="G20" s="150">
        <f t="shared" si="1"/>
        <v>0</v>
      </c>
      <c r="H20" s="309"/>
      <c r="I20" s="212"/>
      <c r="J20" s="305"/>
      <c r="K20" s="220">
        <f t="shared" si="0"/>
        <v>0</v>
      </c>
      <c r="L20" s="151"/>
      <c r="M20" s="155"/>
      <c r="N20" s="219"/>
      <c r="O20" s="220">
        <f t="shared" si="2"/>
        <v>0</v>
      </c>
      <c r="P20" s="218"/>
      <c r="Q20" s="212"/>
      <c r="R20" s="219"/>
      <c r="S20" s="220">
        <f t="shared" si="3"/>
        <v>0</v>
      </c>
      <c r="T20" s="306"/>
      <c r="U20" s="212"/>
      <c r="V20" s="219"/>
      <c r="W20" s="214">
        <f t="shared" si="4"/>
        <v>0</v>
      </c>
    </row>
    <row r="21" spans="1:23" ht="13.5" customHeight="1" hidden="1">
      <c r="A21" s="786">
        <f>'6_ME Comp Subcomp e Produtos'!A30</f>
        <v>0</v>
      </c>
      <c r="B21" s="791"/>
      <c r="C21" s="790" t="s">
        <v>244</v>
      </c>
      <c r="D21" s="42"/>
      <c r="E21" s="155"/>
      <c r="F21" s="156"/>
      <c r="G21" s="150">
        <f t="shared" si="1"/>
        <v>0</v>
      </c>
      <c r="H21" s="309"/>
      <c r="I21" s="212"/>
      <c r="J21" s="219"/>
      <c r="K21" s="220">
        <f t="shared" si="0"/>
        <v>0</v>
      </c>
      <c r="L21" s="151"/>
      <c r="M21" s="155"/>
      <c r="N21" s="219"/>
      <c r="O21" s="220">
        <f t="shared" si="2"/>
        <v>0</v>
      </c>
      <c r="P21" s="218"/>
      <c r="Q21" s="212"/>
      <c r="R21" s="219"/>
      <c r="S21" s="220">
        <f t="shared" si="3"/>
        <v>0</v>
      </c>
      <c r="T21" s="306"/>
      <c r="U21" s="212"/>
      <c r="V21" s="219"/>
      <c r="W21" s="214">
        <f t="shared" si="4"/>
        <v>0</v>
      </c>
    </row>
    <row r="22" spans="1:23" ht="12.75" hidden="1">
      <c r="A22" s="786"/>
      <c r="B22" s="791"/>
      <c r="C22" s="790"/>
      <c r="D22" s="42"/>
      <c r="E22" s="155"/>
      <c r="F22" s="156"/>
      <c r="G22" s="150">
        <f t="shared" si="1"/>
        <v>0</v>
      </c>
      <c r="H22" s="309"/>
      <c r="I22" s="212"/>
      <c r="J22" s="219"/>
      <c r="K22" s="220">
        <f t="shared" si="0"/>
        <v>0</v>
      </c>
      <c r="L22" s="151"/>
      <c r="M22" s="155"/>
      <c r="N22" s="219"/>
      <c r="O22" s="220">
        <f t="shared" si="2"/>
        <v>0</v>
      </c>
      <c r="P22" s="218"/>
      <c r="Q22" s="212"/>
      <c r="R22" s="219"/>
      <c r="S22" s="220">
        <f t="shared" si="3"/>
        <v>0</v>
      </c>
      <c r="T22" s="306"/>
      <c r="U22" s="212"/>
      <c r="V22" s="219"/>
      <c r="W22" s="214">
        <f t="shared" si="4"/>
        <v>0</v>
      </c>
    </row>
    <row r="23" spans="1:23" ht="12.75" hidden="1">
      <c r="A23" s="786"/>
      <c r="B23" s="791"/>
      <c r="C23" s="790"/>
      <c r="D23" s="42"/>
      <c r="E23" s="155"/>
      <c r="F23" s="156"/>
      <c r="G23" s="150">
        <f t="shared" si="1"/>
        <v>0</v>
      </c>
      <c r="H23" s="309"/>
      <c r="I23" s="212"/>
      <c r="J23" s="219"/>
      <c r="K23" s="220">
        <f t="shared" si="0"/>
        <v>0</v>
      </c>
      <c r="L23" s="151"/>
      <c r="M23" s="155"/>
      <c r="N23" s="219"/>
      <c r="O23" s="220">
        <f t="shared" si="2"/>
        <v>0</v>
      </c>
      <c r="P23" s="218"/>
      <c r="Q23" s="212"/>
      <c r="R23" s="219"/>
      <c r="S23" s="220">
        <f t="shared" si="3"/>
        <v>0</v>
      </c>
      <c r="T23" s="306"/>
      <c r="U23" s="212"/>
      <c r="V23" s="219"/>
      <c r="W23" s="214">
        <f t="shared" si="4"/>
        <v>0</v>
      </c>
    </row>
    <row r="24" spans="1:23" ht="12.75" hidden="1">
      <c r="A24" s="786"/>
      <c r="B24" s="791"/>
      <c r="C24" s="790"/>
      <c r="D24" s="42"/>
      <c r="E24" s="155"/>
      <c r="F24" s="156"/>
      <c r="G24" s="150">
        <f t="shared" si="1"/>
        <v>0</v>
      </c>
      <c r="H24" s="309"/>
      <c r="I24" s="212"/>
      <c r="J24" s="219"/>
      <c r="K24" s="220">
        <f t="shared" si="0"/>
        <v>0</v>
      </c>
      <c r="L24" s="151"/>
      <c r="M24" s="155"/>
      <c r="N24" s="219"/>
      <c r="O24" s="220">
        <f t="shared" si="2"/>
        <v>0</v>
      </c>
      <c r="P24" s="218"/>
      <c r="Q24" s="212"/>
      <c r="R24" s="219"/>
      <c r="S24" s="220">
        <f t="shared" si="3"/>
        <v>0</v>
      </c>
      <c r="T24" s="306"/>
      <c r="U24" s="212"/>
      <c r="V24" s="219"/>
      <c r="W24" s="214">
        <f t="shared" si="4"/>
        <v>0</v>
      </c>
    </row>
    <row r="25" spans="1:23" ht="12.75" hidden="1">
      <c r="A25" s="255">
        <f>SUM(G21:G25)+SUM(K21:K25)+SUM(O21:O25)+SUM(S21:S25)+SUM(W21:W25)</f>
        <v>0</v>
      </c>
      <c r="B25" s="791"/>
      <c r="C25" s="790"/>
      <c r="D25" s="42"/>
      <c r="E25" s="155"/>
      <c r="F25" s="156"/>
      <c r="G25" s="150">
        <f t="shared" si="1"/>
        <v>0</v>
      </c>
      <c r="H25" s="309"/>
      <c r="I25" s="212"/>
      <c r="J25" s="219"/>
      <c r="K25" s="220">
        <f t="shared" si="0"/>
        <v>0</v>
      </c>
      <c r="L25" s="151"/>
      <c r="M25" s="155"/>
      <c r="N25" s="219"/>
      <c r="O25" s="220">
        <f t="shared" si="2"/>
        <v>0</v>
      </c>
      <c r="P25" s="218"/>
      <c r="Q25" s="212"/>
      <c r="R25" s="219"/>
      <c r="S25" s="220">
        <f t="shared" si="3"/>
        <v>0</v>
      </c>
      <c r="T25" s="306"/>
      <c r="U25" s="212"/>
      <c r="V25" s="219"/>
      <c r="W25" s="214">
        <f t="shared" si="4"/>
        <v>0</v>
      </c>
    </row>
    <row r="26" spans="1:23" ht="13.5" customHeight="1" hidden="1">
      <c r="A26" s="789">
        <f>'6_ME Comp Subcomp e Produtos'!A31</f>
        <v>0</v>
      </c>
      <c r="B26" s="777"/>
      <c r="C26" s="790" t="s">
        <v>244</v>
      </c>
      <c r="D26" s="313"/>
      <c r="E26" s="155"/>
      <c r="F26" s="156"/>
      <c r="G26" s="150">
        <f t="shared" si="1"/>
        <v>0</v>
      </c>
      <c r="H26" s="309"/>
      <c r="I26" s="212"/>
      <c r="J26" s="219"/>
      <c r="K26" s="220">
        <f t="shared" si="0"/>
        <v>0</v>
      </c>
      <c r="L26" s="151"/>
      <c r="M26" s="155"/>
      <c r="N26" s="219"/>
      <c r="O26" s="220">
        <f t="shared" si="2"/>
        <v>0</v>
      </c>
      <c r="P26" s="218"/>
      <c r="Q26" s="212"/>
      <c r="R26" s="219"/>
      <c r="S26" s="220">
        <f t="shared" si="3"/>
        <v>0</v>
      </c>
      <c r="T26" s="306"/>
      <c r="U26" s="212"/>
      <c r="V26" s="219"/>
      <c r="W26" s="214">
        <f t="shared" si="4"/>
        <v>0</v>
      </c>
    </row>
    <row r="27" spans="1:23" ht="12.75" hidden="1">
      <c r="A27" s="789"/>
      <c r="B27" s="777"/>
      <c r="C27" s="790"/>
      <c r="D27" s="42"/>
      <c r="E27" s="155"/>
      <c r="F27" s="156"/>
      <c r="G27" s="150">
        <f t="shared" si="1"/>
        <v>0</v>
      </c>
      <c r="H27" s="309"/>
      <c r="I27" s="212"/>
      <c r="J27" s="219"/>
      <c r="K27" s="220">
        <f t="shared" si="0"/>
        <v>0</v>
      </c>
      <c r="L27" s="151"/>
      <c r="M27" s="155"/>
      <c r="N27" s="219"/>
      <c r="O27" s="220">
        <f t="shared" si="2"/>
        <v>0</v>
      </c>
      <c r="P27" s="218"/>
      <c r="Q27" s="212"/>
      <c r="R27" s="219"/>
      <c r="S27" s="220">
        <f t="shared" si="3"/>
        <v>0</v>
      </c>
      <c r="T27" s="306"/>
      <c r="U27" s="212"/>
      <c r="V27" s="219"/>
      <c r="W27" s="214">
        <f t="shared" si="4"/>
        <v>0</v>
      </c>
    </row>
    <row r="28" spans="1:23" ht="12.75" hidden="1">
      <c r="A28" s="789"/>
      <c r="B28" s="777"/>
      <c r="C28" s="790"/>
      <c r="D28" s="42"/>
      <c r="E28" s="155"/>
      <c r="F28" s="156"/>
      <c r="G28" s="150">
        <f t="shared" si="1"/>
        <v>0</v>
      </c>
      <c r="H28" s="309"/>
      <c r="I28" s="212"/>
      <c r="J28" s="219"/>
      <c r="K28" s="220">
        <f t="shared" si="0"/>
        <v>0</v>
      </c>
      <c r="L28" s="151"/>
      <c r="M28" s="155"/>
      <c r="N28" s="219"/>
      <c r="O28" s="220">
        <f t="shared" si="2"/>
        <v>0</v>
      </c>
      <c r="P28" s="218"/>
      <c r="Q28" s="212"/>
      <c r="R28" s="219"/>
      <c r="S28" s="220">
        <f t="shared" si="3"/>
        <v>0</v>
      </c>
      <c r="T28" s="306"/>
      <c r="U28" s="212"/>
      <c r="V28" s="219"/>
      <c r="W28" s="214">
        <f t="shared" si="4"/>
        <v>0</v>
      </c>
    </row>
    <row r="29" spans="1:23" ht="12.75" hidden="1">
      <c r="A29" s="789"/>
      <c r="B29" s="777"/>
      <c r="C29" s="790"/>
      <c r="D29" s="42"/>
      <c r="E29" s="155"/>
      <c r="F29" s="156"/>
      <c r="G29" s="150">
        <f t="shared" si="1"/>
        <v>0</v>
      </c>
      <c r="H29" s="314"/>
      <c r="I29" s="225"/>
      <c r="J29" s="226"/>
      <c r="K29" s="229">
        <f t="shared" si="0"/>
        <v>0</v>
      </c>
      <c r="L29" s="151"/>
      <c r="M29" s="155"/>
      <c r="N29" s="226"/>
      <c r="O29" s="229">
        <f t="shared" si="2"/>
        <v>0</v>
      </c>
      <c r="P29" s="228"/>
      <c r="Q29" s="225"/>
      <c r="R29" s="226"/>
      <c r="S29" s="229">
        <f t="shared" si="3"/>
        <v>0</v>
      </c>
      <c r="T29" s="315"/>
      <c r="U29" s="225"/>
      <c r="V29" s="226"/>
      <c r="W29" s="227">
        <f t="shared" si="4"/>
        <v>0</v>
      </c>
    </row>
    <row r="30" spans="1:23" ht="12.75" hidden="1">
      <c r="A30" s="158">
        <f>SUM(G26:G30)+SUM(K26:K30)+SUM(O26:O30)+SUM(S26:S30)+SUM(W26:W30)</f>
        <v>0</v>
      </c>
      <c r="B30" s="777"/>
      <c r="C30" s="790"/>
      <c r="D30" s="42"/>
      <c r="E30" s="155"/>
      <c r="F30" s="156"/>
      <c r="G30" s="150">
        <f t="shared" si="1"/>
        <v>0</v>
      </c>
      <c r="H30" s="309"/>
      <c r="I30" s="311"/>
      <c r="J30" s="312"/>
      <c r="K30" s="229">
        <f t="shared" si="0"/>
        <v>0</v>
      </c>
      <c r="L30" s="151"/>
      <c r="M30" s="155"/>
      <c r="N30" s="312"/>
      <c r="O30" s="229">
        <f t="shared" si="2"/>
        <v>0</v>
      </c>
      <c r="P30" s="228"/>
      <c r="Q30" s="225"/>
      <c r="R30" s="226"/>
      <c r="S30" s="229">
        <f t="shared" si="3"/>
        <v>0</v>
      </c>
      <c r="T30" s="315"/>
      <c r="U30" s="311"/>
      <c r="V30" s="312"/>
      <c r="W30" s="316">
        <f t="shared" si="4"/>
        <v>0</v>
      </c>
    </row>
    <row r="31" spans="1:23" ht="18.75" customHeight="1">
      <c r="A31" s="317" t="s">
        <v>227</v>
      </c>
      <c r="B31" s="318">
        <f>SUM(G31:W31)</f>
        <v>705719.87</v>
      </c>
      <c r="C31" s="319"/>
      <c r="D31" s="320"/>
      <c r="E31" s="321"/>
      <c r="F31" s="322"/>
      <c r="G31" s="323">
        <f>SUM(G6:G30)</f>
        <v>249000</v>
      </c>
      <c r="H31" s="320"/>
      <c r="I31" s="321"/>
      <c r="J31" s="324"/>
      <c r="K31" s="322">
        <f>SUM(K6:K30)</f>
        <v>0</v>
      </c>
      <c r="L31" s="325"/>
      <c r="M31" s="321"/>
      <c r="N31" s="322"/>
      <c r="O31" s="323">
        <f>SUM(O6:O30)</f>
        <v>53720.200000000004</v>
      </c>
      <c r="P31" s="325"/>
      <c r="Q31" s="321"/>
      <c r="R31" s="322"/>
      <c r="S31" s="323">
        <f>SUM(S6:S30)</f>
        <v>402999.67</v>
      </c>
      <c r="T31" s="325"/>
      <c r="U31" s="321"/>
      <c r="V31" s="322"/>
      <c r="W31" s="323">
        <f>SUM(W6:W30)</f>
        <v>0</v>
      </c>
    </row>
    <row r="34" ht="12.75">
      <c r="G34" s="730"/>
    </row>
    <row r="35" ht="12.75">
      <c r="G35" s="731"/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39375" right="0.39375" top="0.7875" bottom="0.5902777777777778" header="0.5118055555555555" footer="0.39375"/>
  <pageSetup horizontalDpi="300" verticalDpi="300" orientation="landscape" paperSize="9" scale="63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G31"/>
  <sheetViews>
    <sheetView view="pageBreakPreview" zoomScale="85" zoomScaleNormal="85" zoomScaleSheetLayoutView="85" zoomScalePageLayoutView="0" workbookViewId="0" topLeftCell="A1">
      <selection activeCell="B6" sqref="B6:B10"/>
    </sheetView>
  </sheetViews>
  <sheetFormatPr defaultColWidth="8.7109375" defaultRowHeight="12.75"/>
  <cols>
    <col min="1" max="1" width="34.7109375" style="9" customWidth="1"/>
    <col min="2" max="2" width="55.421875" style="9" customWidth="1"/>
    <col min="3" max="3" width="53.57421875" style="9" customWidth="1"/>
    <col min="4" max="4" width="21.00390625" style="9" customWidth="1"/>
    <col min="5" max="5" width="12.8515625" style="116" customWidth="1"/>
    <col min="6" max="6" width="13.140625" style="117" customWidth="1"/>
    <col min="7" max="7" width="20.421875" style="9" customWidth="1"/>
    <col min="8" max="8" width="31.00390625" style="9" customWidth="1"/>
    <col min="9" max="9" width="10.00390625" style="118" customWidth="1"/>
    <col min="10" max="10" width="13.421875" style="119" customWidth="1"/>
    <col min="11" max="11" width="16.57421875" style="9" customWidth="1"/>
    <col min="12" max="12" width="22.00390625" style="9" customWidth="1"/>
    <col min="13" max="13" width="7.7109375" style="116" customWidth="1"/>
    <col min="14" max="14" width="12.00390625" style="117" customWidth="1"/>
    <col min="15" max="15" width="19.140625" style="117" customWidth="1"/>
    <col min="16" max="16" width="26.421875" style="9" customWidth="1"/>
    <col min="17" max="17" width="8.8515625" style="116" customWidth="1"/>
    <col min="18" max="18" width="13.7109375" style="117" customWidth="1"/>
    <col min="19" max="19" width="17.57421875" style="117" customWidth="1"/>
    <col min="20" max="20" width="26.8515625" style="9" customWidth="1"/>
    <col min="21" max="21" width="8.00390625" style="116" customWidth="1"/>
    <col min="22" max="22" width="11.8515625" style="117" customWidth="1"/>
    <col min="23" max="23" width="19.140625" style="117" customWidth="1"/>
    <col min="24" max="16384" width="8.7109375" style="9" customWidth="1"/>
  </cols>
  <sheetData>
    <row r="1" spans="1:4" ht="12.75">
      <c r="A1" s="120" t="s">
        <v>195</v>
      </c>
      <c r="B1" s="75"/>
      <c r="C1" s="120"/>
      <c r="D1" s="120"/>
    </row>
    <row r="2" spans="1:23" s="34" customFormat="1" ht="24" customHeight="1">
      <c r="A2" s="120" t="s">
        <v>196</v>
      </c>
      <c r="B2" s="120"/>
      <c r="C2" s="120"/>
      <c r="D2" s="120"/>
      <c r="E2" s="116"/>
      <c r="F2" s="11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52" customFormat="1" ht="27.75" customHeight="1">
      <c r="A3" s="758" t="str">
        <f>CONCATENATE("Subcomponente: ",'6_ME Comp Subcomp e Produtos'!A32)</f>
        <v>Subcomponente: 2.3. Redesenho dos métodos, técnicas e procedimentos de Controle Externo</v>
      </c>
      <c r="B3" s="758"/>
      <c r="C3" s="131"/>
      <c r="D3" s="131"/>
      <c r="E3" s="132"/>
      <c r="F3" s="133"/>
      <c r="G3" s="131"/>
      <c r="H3" s="131"/>
      <c r="I3" s="134"/>
      <c r="J3" s="135"/>
      <c r="K3" s="131"/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s="10" customFormat="1" ht="12.75" customHeight="1">
      <c r="A4" s="759" t="s">
        <v>197</v>
      </c>
      <c r="B4" s="759" t="s">
        <v>198</v>
      </c>
      <c r="C4" s="760" t="s">
        <v>199</v>
      </c>
      <c r="D4" s="174" t="s">
        <v>200</v>
      </c>
      <c r="E4" s="185"/>
      <c r="F4" s="326"/>
      <c r="G4" s="327" t="s">
        <v>201</v>
      </c>
      <c r="H4" s="240" t="s">
        <v>202</v>
      </c>
      <c r="I4" s="241"/>
      <c r="J4" s="242"/>
      <c r="K4" s="328" t="s">
        <v>201</v>
      </c>
      <c r="L4" s="792" t="s">
        <v>203</v>
      </c>
      <c r="M4" s="792"/>
      <c r="N4" s="330"/>
      <c r="O4" s="331" t="s">
        <v>201</v>
      </c>
      <c r="P4" s="793" t="s">
        <v>204</v>
      </c>
      <c r="Q4" s="793"/>
      <c r="R4" s="793"/>
      <c r="S4" s="332" t="s">
        <v>201</v>
      </c>
      <c r="T4" s="329" t="s">
        <v>205</v>
      </c>
      <c r="U4" s="333"/>
      <c r="V4" s="330"/>
      <c r="W4" s="331" t="s">
        <v>201</v>
      </c>
    </row>
    <row r="5" spans="1:23" ht="63.75">
      <c r="A5" s="759"/>
      <c r="B5" s="759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s="67" customFormat="1" ht="31.5" customHeight="1">
      <c r="A6" s="762" t="str">
        <f>'6_ME Comp Subcomp e Produtos'!A33</f>
        <v>Métodos e processos de trabalho do TC  redesenhados e manualizados </v>
      </c>
      <c r="B6" s="778" t="s">
        <v>389</v>
      </c>
      <c r="C6" s="764" t="s">
        <v>391</v>
      </c>
      <c r="D6" s="46" t="s">
        <v>386</v>
      </c>
      <c r="E6" s="299">
        <v>10</v>
      </c>
      <c r="F6" s="300">
        <v>965.61</v>
      </c>
      <c r="G6" s="150">
        <v>9656.11</v>
      </c>
      <c r="H6" s="42" t="s">
        <v>393</v>
      </c>
      <c r="I6" s="334">
        <v>1</v>
      </c>
      <c r="J6" s="335">
        <v>350000</v>
      </c>
      <c r="K6" s="150">
        <v>350000</v>
      </c>
      <c r="L6" s="151" t="s">
        <v>394</v>
      </c>
      <c r="M6" s="148">
        <v>30</v>
      </c>
      <c r="N6" s="149">
        <v>910.18</v>
      </c>
      <c r="O6" s="150">
        <v>27305.3</v>
      </c>
      <c r="P6" s="42"/>
      <c r="Q6" s="299"/>
      <c r="R6" s="336"/>
      <c r="S6" s="150">
        <f aca="true" t="shared" si="0" ref="S6:S30">Q6*R6</f>
        <v>0</v>
      </c>
      <c r="T6" s="151"/>
      <c r="U6" s="148"/>
      <c r="V6" s="149"/>
      <c r="W6" s="150">
        <f aca="true" t="shared" si="1" ref="W6:W30">U6*V6</f>
        <v>0</v>
      </c>
    </row>
    <row r="7" spans="1:23" s="67" customFormat="1" ht="12.75">
      <c r="A7" s="762"/>
      <c r="B7" s="763"/>
      <c r="C7" s="764"/>
      <c r="D7" s="42"/>
      <c r="E7" s="148"/>
      <c r="F7" s="149"/>
      <c r="G7" s="150">
        <f aca="true" t="shared" si="2" ref="G7:G30">E7*F7</f>
        <v>0</v>
      </c>
      <c r="H7" s="42"/>
      <c r="I7" s="334"/>
      <c r="J7" s="335"/>
      <c r="K7" s="150">
        <f aca="true" t="shared" si="3" ref="K7:K30">I7*J7</f>
        <v>0</v>
      </c>
      <c r="L7" s="151"/>
      <c r="M7" s="148"/>
      <c r="N7" s="149"/>
      <c r="O7" s="150">
        <f aca="true" t="shared" si="4" ref="O7:O30">M7*N7</f>
        <v>0</v>
      </c>
      <c r="P7" s="46"/>
      <c r="Q7" s="247"/>
      <c r="R7" s="248"/>
      <c r="S7" s="150">
        <f t="shared" si="0"/>
        <v>0</v>
      </c>
      <c r="T7" s="151"/>
      <c r="U7" s="148"/>
      <c r="V7" s="149"/>
      <c r="W7" s="150">
        <f t="shared" si="1"/>
        <v>0</v>
      </c>
    </row>
    <row r="8" spans="1:23" s="67" customFormat="1" ht="12.75">
      <c r="A8" s="762"/>
      <c r="B8" s="763"/>
      <c r="C8" s="764"/>
      <c r="D8" s="42"/>
      <c r="E8" s="148"/>
      <c r="F8" s="149"/>
      <c r="G8" s="150">
        <f t="shared" si="2"/>
        <v>0</v>
      </c>
      <c r="H8" s="42"/>
      <c r="I8" s="148"/>
      <c r="J8" s="149"/>
      <c r="K8" s="150">
        <f t="shared" si="3"/>
        <v>0</v>
      </c>
      <c r="L8" s="151"/>
      <c r="M8" s="148"/>
      <c r="N8" s="149"/>
      <c r="O8" s="150">
        <f t="shared" si="4"/>
        <v>0</v>
      </c>
      <c r="P8" s="151"/>
      <c r="Q8" s="148"/>
      <c r="R8" s="149"/>
      <c r="S8" s="150">
        <f t="shared" si="0"/>
        <v>0</v>
      </c>
      <c r="T8" s="42"/>
      <c r="U8" s="148"/>
      <c r="V8" s="149"/>
      <c r="W8" s="150">
        <f t="shared" si="1"/>
        <v>0</v>
      </c>
    </row>
    <row r="9" spans="1:23" s="67" customFormat="1" ht="12.75">
      <c r="A9" s="762"/>
      <c r="B9" s="763"/>
      <c r="C9" s="764"/>
      <c r="D9" s="42"/>
      <c r="E9" s="148"/>
      <c r="F9" s="149"/>
      <c r="G9" s="150">
        <f t="shared" si="2"/>
        <v>0</v>
      </c>
      <c r="H9" s="42"/>
      <c r="I9" s="148"/>
      <c r="J9" s="149"/>
      <c r="K9" s="150">
        <f t="shared" si="3"/>
        <v>0</v>
      </c>
      <c r="L9" s="151"/>
      <c r="M9" s="148"/>
      <c r="N9" s="149"/>
      <c r="O9" s="150">
        <f t="shared" si="4"/>
        <v>0</v>
      </c>
      <c r="P9" s="151"/>
      <c r="Q9" s="148"/>
      <c r="R9" s="149"/>
      <c r="S9" s="150">
        <f t="shared" si="0"/>
        <v>0</v>
      </c>
      <c r="T9" s="151"/>
      <c r="U9" s="148"/>
      <c r="V9" s="149"/>
      <c r="W9" s="150">
        <f t="shared" si="1"/>
        <v>0</v>
      </c>
    </row>
    <row r="10" spans="1:23" s="67" customFormat="1" ht="34.5" customHeight="1">
      <c r="A10" s="158">
        <f>SUM(G6:G10)+SUM(K6:K10)+SUM(O6:O10)+SUM(S6:S10)+SUM(W6:W10)</f>
        <v>386961.41</v>
      </c>
      <c r="B10" s="763"/>
      <c r="C10" s="764"/>
      <c r="D10" s="42"/>
      <c r="E10" s="148"/>
      <c r="F10" s="149"/>
      <c r="G10" s="150">
        <f t="shared" si="2"/>
        <v>0</v>
      </c>
      <c r="H10" s="42"/>
      <c r="I10" s="148"/>
      <c r="J10" s="149"/>
      <c r="K10" s="150">
        <f t="shared" si="3"/>
        <v>0</v>
      </c>
      <c r="L10" s="151"/>
      <c r="M10" s="148"/>
      <c r="N10" s="149"/>
      <c r="O10" s="150">
        <f t="shared" si="4"/>
        <v>0</v>
      </c>
      <c r="P10" s="151"/>
      <c r="Q10" s="148"/>
      <c r="R10" s="149"/>
      <c r="S10" s="150">
        <f t="shared" si="0"/>
        <v>0</v>
      </c>
      <c r="T10" s="151"/>
      <c r="U10" s="148"/>
      <c r="V10" s="149"/>
      <c r="W10" s="150">
        <f t="shared" si="1"/>
        <v>0</v>
      </c>
    </row>
    <row r="11" spans="1:23" s="67" customFormat="1" ht="12" customHeight="1">
      <c r="A11" s="762" t="str">
        <f>'6_ME Comp Subcomp e Produtos'!A34</f>
        <v>Programa de capacitação em técnicas de auditoria e fiscalização concebido, implantado e avaliado</v>
      </c>
      <c r="B11" s="778" t="s">
        <v>390</v>
      </c>
      <c r="C11" s="764" t="s">
        <v>392</v>
      </c>
      <c r="D11" s="46" t="s">
        <v>386</v>
      </c>
      <c r="E11" s="299">
        <v>1100</v>
      </c>
      <c r="F11" s="300">
        <v>199.23</v>
      </c>
      <c r="G11" s="150">
        <v>219148.19999999998</v>
      </c>
      <c r="H11" s="42"/>
      <c r="I11" s="334"/>
      <c r="J11" s="335"/>
      <c r="K11" s="150">
        <f t="shared" si="3"/>
        <v>0</v>
      </c>
      <c r="L11" s="151" t="s">
        <v>394</v>
      </c>
      <c r="M11" s="148">
        <v>8</v>
      </c>
      <c r="N11" s="149">
        <v>9386.12</v>
      </c>
      <c r="O11" s="150">
        <v>75088.95</v>
      </c>
      <c r="P11" s="42"/>
      <c r="Q11" s="299"/>
      <c r="R11" s="336"/>
      <c r="S11" s="150">
        <f t="shared" si="0"/>
        <v>0</v>
      </c>
      <c r="T11" s="42"/>
      <c r="U11" s="148"/>
      <c r="V11" s="149"/>
      <c r="W11" s="150">
        <f t="shared" si="1"/>
        <v>0</v>
      </c>
    </row>
    <row r="12" spans="1:23" s="67" customFormat="1" ht="12.75">
      <c r="A12" s="762"/>
      <c r="B12" s="763"/>
      <c r="C12" s="764"/>
      <c r="D12" s="42"/>
      <c r="E12" s="148"/>
      <c r="F12" s="149"/>
      <c r="G12" s="150">
        <f t="shared" si="2"/>
        <v>0</v>
      </c>
      <c r="H12" s="42"/>
      <c r="I12" s="334"/>
      <c r="J12" s="335"/>
      <c r="K12" s="150">
        <f t="shared" si="3"/>
        <v>0</v>
      </c>
      <c r="L12" s="42"/>
      <c r="M12" s="148"/>
      <c r="N12" s="149"/>
      <c r="O12" s="150">
        <f t="shared" si="4"/>
        <v>0</v>
      </c>
      <c r="P12" s="151"/>
      <c r="Q12" s="148"/>
      <c r="R12" s="149"/>
      <c r="S12" s="150">
        <f t="shared" si="0"/>
        <v>0</v>
      </c>
      <c r="T12" s="151"/>
      <c r="U12" s="148"/>
      <c r="V12" s="149"/>
      <c r="W12" s="150">
        <f t="shared" si="1"/>
        <v>0</v>
      </c>
    </row>
    <row r="13" spans="1:23" s="67" customFormat="1" ht="12.75">
      <c r="A13" s="762"/>
      <c r="B13" s="763"/>
      <c r="C13" s="764"/>
      <c r="D13" s="42"/>
      <c r="E13" s="148"/>
      <c r="F13" s="149"/>
      <c r="G13" s="150">
        <f t="shared" si="2"/>
        <v>0</v>
      </c>
      <c r="H13" s="42"/>
      <c r="I13" s="148"/>
      <c r="J13" s="149"/>
      <c r="K13" s="150">
        <f t="shared" si="3"/>
        <v>0</v>
      </c>
      <c r="L13" s="151"/>
      <c r="M13" s="148"/>
      <c r="N13" s="149"/>
      <c r="O13" s="150">
        <f t="shared" si="4"/>
        <v>0</v>
      </c>
      <c r="P13" s="151"/>
      <c r="Q13" s="148"/>
      <c r="R13" s="149"/>
      <c r="S13" s="150">
        <f t="shared" si="0"/>
        <v>0</v>
      </c>
      <c r="T13" s="151"/>
      <c r="U13" s="148"/>
      <c r="V13" s="149"/>
      <c r="W13" s="150">
        <f t="shared" si="1"/>
        <v>0</v>
      </c>
    </row>
    <row r="14" spans="1:23" s="67" customFormat="1" ht="12.75">
      <c r="A14" s="762"/>
      <c r="B14" s="763"/>
      <c r="C14" s="764"/>
      <c r="D14" s="42"/>
      <c r="E14" s="148"/>
      <c r="F14" s="149"/>
      <c r="G14" s="150">
        <f t="shared" si="2"/>
        <v>0</v>
      </c>
      <c r="H14" s="42"/>
      <c r="I14" s="148"/>
      <c r="J14" s="149"/>
      <c r="K14" s="150">
        <f t="shared" si="3"/>
        <v>0</v>
      </c>
      <c r="L14" s="151"/>
      <c r="M14" s="148"/>
      <c r="N14" s="149"/>
      <c r="O14" s="150">
        <f t="shared" si="4"/>
        <v>0</v>
      </c>
      <c r="P14" s="151"/>
      <c r="Q14" s="148"/>
      <c r="R14" s="149"/>
      <c r="S14" s="150">
        <f t="shared" si="0"/>
        <v>0</v>
      </c>
      <c r="T14" s="151"/>
      <c r="U14" s="148"/>
      <c r="V14" s="149"/>
      <c r="W14" s="150">
        <f t="shared" si="1"/>
        <v>0</v>
      </c>
    </row>
    <row r="15" spans="1:23" s="67" customFormat="1" ht="12.75">
      <c r="A15" s="158">
        <f>SUM(G11:G15)+SUM(K11:K15)+SUM(O11:O15)+SUM(S11:S15)+SUM(W11:W15)</f>
        <v>294237.14999999997</v>
      </c>
      <c r="B15" s="763"/>
      <c r="C15" s="764"/>
      <c r="D15" s="42"/>
      <c r="E15" s="148"/>
      <c r="F15" s="149"/>
      <c r="G15" s="150">
        <f t="shared" si="2"/>
        <v>0</v>
      </c>
      <c r="H15" s="42"/>
      <c r="I15" s="148"/>
      <c r="J15" s="149"/>
      <c r="K15" s="150">
        <f t="shared" si="3"/>
        <v>0</v>
      </c>
      <c r="L15" s="151"/>
      <c r="M15" s="148"/>
      <c r="N15" s="149"/>
      <c r="O15" s="150">
        <f t="shared" si="4"/>
        <v>0</v>
      </c>
      <c r="P15" s="151"/>
      <c r="Q15" s="148"/>
      <c r="R15" s="149"/>
      <c r="S15" s="150">
        <f t="shared" si="0"/>
        <v>0</v>
      </c>
      <c r="T15" s="151"/>
      <c r="U15" s="148"/>
      <c r="V15" s="149"/>
      <c r="W15" s="150">
        <f t="shared" si="1"/>
        <v>0</v>
      </c>
    </row>
    <row r="16" spans="1:23" s="67" customFormat="1" ht="12" customHeight="1" hidden="1">
      <c r="A16" s="762">
        <f>'6_ME Comp Subcomp e Produtos'!A35</f>
        <v>0</v>
      </c>
      <c r="B16" s="763"/>
      <c r="C16" s="764" t="s">
        <v>244</v>
      </c>
      <c r="D16" s="46"/>
      <c r="E16" s="299"/>
      <c r="F16" s="300"/>
      <c r="G16" s="150">
        <f t="shared" si="2"/>
        <v>0</v>
      </c>
      <c r="H16" s="42"/>
      <c r="I16" s="334"/>
      <c r="J16" s="335"/>
      <c r="K16" s="150">
        <f t="shared" si="3"/>
        <v>0</v>
      </c>
      <c r="L16" s="42"/>
      <c r="M16" s="148"/>
      <c r="N16" s="149"/>
      <c r="O16" s="150">
        <f t="shared" si="4"/>
        <v>0</v>
      </c>
      <c r="P16" s="151"/>
      <c r="Q16" s="155"/>
      <c r="R16" s="156"/>
      <c r="S16" s="150">
        <f t="shared" si="0"/>
        <v>0</v>
      </c>
      <c r="T16" s="151"/>
      <c r="U16" s="148"/>
      <c r="V16" s="149"/>
      <c r="W16" s="150">
        <f t="shared" si="1"/>
        <v>0</v>
      </c>
    </row>
    <row r="17" spans="1:23" s="67" customFormat="1" ht="12.75" hidden="1">
      <c r="A17" s="762"/>
      <c r="B17" s="763"/>
      <c r="C17" s="764"/>
      <c r="D17" s="46"/>
      <c r="E17" s="299"/>
      <c r="F17" s="300"/>
      <c r="G17" s="150">
        <f t="shared" si="2"/>
        <v>0</v>
      </c>
      <c r="H17" s="42"/>
      <c r="I17" s="334"/>
      <c r="J17" s="335"/>
      <c r="K17" s="150">
        <f t="shared" si="3"/>
        <v>0</v>
      </c>
      <c r="L17" s="42"/>
      <c r="M17" s="148"/>
      <c r="N17" s="149"/>
      <c r="O17" s="150">
        <f t="shared" si="4"/>
        <v>0</v>
      </c>
      <c r="P17" s="42"/>
      <c r="Q17" s="148"/>
      <c r="R17" s="149"/>
      <c r="S17" s="150">
        <f t="shared" si="0"/>
        <v>0</v>
      </c>
      <c r="T17" s="151"/>
      <c r="U17" s="148"/>
      <c r="V17" s="149"/>
      <c r="W17" s="150">
        <f t="shared" si="1"/>
        <v>0</v>
      </c>
    </row>
    <row r="18" spans="1:23" s="67" customFormat="1" ht="12.75" hidden="1">
      <c r="A18" s="762"/>
      <c r="B18" s="763"/>
      <c r="C18" s="764"/>
      <c r="D18" s="42"/>
      <c r="E18" s="148"/>
      <c r="F18" s="149"/>
      <c r="G18" s="150">
        <f t="shared" si="2"/>
        <v>0</v>
      </c>
      <c r="H18" s="42"/>
      <c r="I18" s="148"/>
      <c r="J18" s="149"/>
      <c r="K18" s="150">
        <f t="shared" si="3"/>
        <v>0</v>
      </c>
      <c r="L18" s="151"/>
      <c r="M18" s="148"/>
      <c r="N18" s="149"/>
      <c r="O18" s="150">
        <f t="shared" si="4"/>
        <v>0</v>
      </c>
      <c r="P18" s="151"/>
      <c r="Q18" s="148"/>
      <c r="R18" s="149"/>
      <c r="S18" s="150">
        <f t="shared" si="0"/>
        <v>0</v>
      </c>
      <c r="T18" s="151"/>
      <c r="U18" s="148"/>
      <c r="V18" s="149"/>
      <c r="W18" s="150">
        <f t="shared" si="1"/>
        <v>0</v>
      </c>
    </row>
    <row r="19" spans="1:23" s="67" customFormat="1" ht="12.75" hidden="1">
      <c r="A19" s="762"/>
      <c r="B19" s="763"/>
      <c r="C19" s="764"/>
      <c r="D19" s="42"/>
      <c r="E19" s="148"/>
      <c r="F19" s="149"/>
      <c r="G19" s="150">
        <f t="shared" si="2"/>
        <v>0</v>
      </c>
      <c r="H19" s="42"/>
      <c r="I19" s="148"/>
      <c r="J19" s="149"/>
      <c r="K19" s="150">
        <f t="shared" si="3"/>
        <v>0</v>
      </c>
      <c r="L19" s="151"/>
      <c r="M19" s="148"/>
      <c r="N19" s="149"/>
      <c r="O19" s="150">
        <f t="shared" si="4"/>
        <v>0</v>
      </c>
      <c r="P19" s="151"/>
      <c r="Q19" s="148"/>
      <c r="R19" s="149"/>
      <c r="S19" s="150">
        <f t="shared" si="0"/>
        <v>0</v>
      </c>
      <c r="T19" s="151"/>
      <c r="U19" s="148"/>
      <c r="V19" s="149"/>
      <c r="W19" s="150">
        <f t="shared" si="1"/>
        <v>0</v>
      </c>
    </row>
    <row r="20" spans="1:23" s="67" customFormat="1" ht="12.75" hidden="1">
      <c r="A20" s="158">
        <f>SUM(G16:G20)+SUM(K16:K20)+SUM(O16:O20)+SUM(S16:S20)+SUM(W16:W20)</f>
        <v>0</v>
      </c>
      <c r="B20" s="763"/>
      <c r="C20" s="764"/>
      <c r="D20" s="42"/>
      <c r="E20" s="148"/>
      <c r="F20" s="149"/>
      <c r="G20" s="150">
        <f t="shared" si="2"/>
        <v>0</v>
      </c>
      <c r="H20" s="42"/>
      <c r="I20" s="148"/>
      <c r="J20" s="149"/>
      <c r="K20" s="150">
        <f t="shared" si="3"/>
        <v>0</v>
      </c>
      <c r="L20" s="151"/>
      <c r="M20" s="148"/>
      <c r="N20" s="149"/>
      <c r="O20" s="150">
        <f t="shared" si="4"/>
        <v>0</v>
      </c>
      <c r="P20" s="151"/>
      <c r="Q20" s="148"/>
      <c r="R20" s="149"/>
      <c r="S20" s="150">
        <f t="shared" si="0"/>
        <v>0</v>
      </c>
      <c r="T20" s="151"/>
      <c r="U20" s="148"/>
      <c r="V20" s="149"/>
      <c r="W20" s="150">
        <f t="shared" si="1"/>
        <v>0</v>
      </c>
    </row>
    <row r="21" spans="1:23" s="67" customFormat="1" ht="13.5" customHeight="1" hidden="1">
      <c r="A21" s="762">
        <f>'6_ME Comp Subcomp e Produtos'!A36</f>
        <v>0</v>
      </c>
      <c r="B21" s="763"/>
      <c r="C21" s="764" t="s">
        <v>244</v>
      </c>
      <c r="D21" s="46"/>
      <c r="E21" s="155"/>
      <c r="F21" s="149"/>
      <c r="G21" s="150">
        <f t="shared" si="2"/>
        <v>0</v>
      </c>
      <c r="H21" s="42"/>
      <c r="I21" s="334"/>
      <c r="J21" s="335"/>
      <c r="K21" s="150">
        <f t="shared" si="3"/>
        <v>0</v>
      </c>
      <c r="L21" s="42"/>
      <c r="M21" s="148"/>
      <c r="N21" s="149"/>
      <c r="O21" s="150">
        <f t="shared" si="4"/>
        <v>0</v>
      </c>
      <c r="P21" s="151"/>
      <c r="Q21" s="148"/>
      <c r="R21" s="149"/>
      <c r="S21" s="150">
        <f t="shared" si="0"/>
        <v>0</v>
      </c>
      <c r="T21" s="151"/>
      <c r="U21" s="148"/>
      <c r="V21" s="149"/>
      <c r="W21" s="150">
        <f t="shared" si="1"/>
        <v>0</v>
      </c>
    </row>
    <row r="22" spans="1:23" s="67" customFormat="1" ht="23.25" customHeight="1" hidden="1">
      <c r="A22" s="762"/>
      <c r="B22" s="763"/>
      <c r="C22" s="764"/>
      <c r="D22" s="42"/>
      <c r="E22" s="148"/>
      <c r="F22" s="149"/>
      <c r="G22" s="150">
        <f t="shared" si="2"/>
        <v>0</v>
      </c>
      <c r="H22" s="42"/>
      <c r="I22" s="334"/>
      <c r="J22" s="335"/>
      <c r="K22" s="150">
        <f t="shared" si="3"/>
        <v>0</v>
      </c>
      <c r="L22" s="151"/>
      <c r="M22" s="148"/>
      <c r="N22" s="149"/>
      <c r="O22" s="150">
        <f t="shared" si="4"/>
        <v>0</v>
      </c>
      <c r="P22" s="151"/>
      <c r="Q22" s="148"/>
      <c r="R22" s="149"/>
      <c r="S22" s="150">
        <f t="shared" si="0"/>
        <v>0</v>
      </c>
      <c r="T22" s="151"/>
      <c r="U22" s="148"/>
      <c r="V22" s="149"/>
      <c r="W22" s="150">
        <f t="shared" si="1"/>
        <v>0</v>
      </c>
    </row>
    <row r="23" spans="1:23" s="67" customFormat="1" ht="12.75" hidden="1">
      <c r="A23" s="762"/>
      <c r="B23" s="763"/>
      <c r="C23" s="764"/>
      <c r="D23" s="42"/>
      <c r="E23" s="148"/>
      <c r="F23" s="149"/>
      <c r="G23" s="150">
        <f t="shared" si="2"/>
        <v>0</v>
      </c>
      <c r="H23" s="42"/>
      <c r="I23" s="148"/>
      <c r="J23" s="149"/>
      <c r="K23" s="150">
        <f t="shared" si="3"/>
        <v>0</v>
      </c>
      <c r="L23" s="151"/>
      <c r="M23" s="148"/>
      <c r="N23" s="149"/>
      <c r="O23" s="150">
        <f t="shared" si="4"/>
        <v>0</v>
      </c>
      <c r="P23" s="151"/>
      <c r="Q23" s="148"/>
      <c r="R23" s="149"/>
      <c r="S23" s="150">
        <f t="shared" si="0"/>
        <v>0</v>
      </c>
      <c r="T23" s="151"/>
      <c r="U23" s="148"/>
      <c r="V23" s="149"/>
      <c r="W23" s="150">
        <f t="shared" si="1"/>
        <v>0</v>
      </c>
    </row>
    <row r="24" spans="1:23" s="67" customFormat="1" ht="12.75" hidden="1">
      <c r="A24" s="762"/>
      <c r="B24" s="763"/>
      <c r="C24" s="764"/>
      <c r="D24" s="42"/>
      <c r="E24" s="148"/>
      <c r="F24" s="149"/>
      <c r="G24" s="150">
        <f t="shared" si="2"/>
        <v>0</v>
      </c>
      <c r="H24" s="42"/>
      <c r="I24" s="148"/>
      <c r="J24" s="149"/>
      <c r="K24" s="150">
        <f t="shared" si="3"/>
        <v>0</v>
      </c>
      <c r="L24" s="151"/>
      <c r="M24" s="148"/>
      <c r="N24" s="149"/>
      <c r="O24" s="150">
        <f t="shared" si="4"/>
        <v>0</v>
      </c>
      <c r="P24" s="151"/>
      <c r="Q24" s="148"/>
      <c r="R24" s="149"/>
      <c r="S24" s="150">
        <f t="shared" si="0"/>
        <v>0</v>
      </c>
      <c r="T24" s="151"/>
      <c r="U24" s="148"/>
      <c r="V24" s="149"/>
      <c r="W24" s="150">
        <f t="shared" si="1"/>
        <v>0</v>
      </c>
    </row>
    <row r="25" spans="1:23" s="67" customFormat="1" ht="12.75" hidden="1">
      <c r="A25" s="158">
        <f>SUM(G21:G25)+SUM(K21:K25)+SUM(O21:O25)+SUM(S21:S25)+SUM(W21:W25)</f>
        <v>0</v>
      </c>
      <c r="B25" s="763"/>
      <c r="C25" s="764"/>
      <c r="D25" s="42"/>
      <c r="E25" s="148"/>
      <c r="F25" s="149"/>
      <c r="G25" s="150">
        <f t="shared" si="2"/>
        <v>0</v>
      </c>
      <c r="H25" s="42"/>
      <c r="I25" s="148"/>
      <c r="J25" s="149"/>
      <c r="K25" s="150">
        <f t="shared" si="3"/>
        <v>0</v>
      </c>
      <c r="L25" s="151"/>
      <c r="M25" s="148"/>
      <c r="N25" s="149"/>
      <c r="O25" s="150">
        <f t="shared" si="4"/>
        <v>0</v>
      </c>
      <c r="P25" s="151"/>
      <c r="Q25" s="148"/>
      <c r="R25" s="149"/>
      <c r="S25" s="150">
        <f t="shared" si="0"/>
        <v>0</v>
      </c>
      <c r="T25" s="151"/>
      <c r="U25" s="148"/>
      <c r="V25" s="149"/>
      <c r="W25" s="150">
        <f t="shared" si="1"/>
        <v>0</v>
      </c>
    </row>
    <row r="26" spans="1:23" s="67" customFormat="1" ht="13.5" customHeight="1" hidden="1">
      <c r="A26" s="762">
        <f>'6_ME Comp Subcomp e Produtos'!A37</f>
        <v>0</v>
      </c>
      <c r="B26" s="763"/>
      <c r="C26" s="764" t="s">
        <v>244</v>
      </c>
      <c r="D26" s="42"/>
      <c r="E26" s="148"/>
      <c r="F26" s="149"/>
      <c r="G26" s="150">
        <f t="shared" si="2"/>
        <v>0</v>
      </c>
      <c r="H26" s="42"/>
      <c r="I26" s="148"/>
      <c r="J26" s="149"/>
      <c r="K26" s="150">
        <f t="shared" si="3"/>
        <v>0</v>
      </c>
      <c r="L26" s="151"/>
      <c r="M26" s="148"/>
      <c r="N26" s="149"/>
      <c r="O26" s="150">
        <f t="shared" si="4"/>
        <v>0</v>
      </c>
      <c r="P26" s="151"/>
      <c r="Q26" s="148"/>
      <c r="R26" s="149"/>
      <c r="S26" s="150">
        <f t="shared" si="0"/>
        <v>0</v>
      </c>
      <c r="T26" s="151"/>
      <c r="U26" s="148"/>
      <c r="V26" s="149"/>
      <c r="W26" s="150">
        <f t="shared" si="1"/>
        <v>0</v>
      </c>
    </row>
    <row r="27" spans="1:23" s="67" customFormat="1" ht="12.75" hidden="1">
      <c r="A27" s="762"/>
      <c r="B27" s="763"/>
      <c r="C27" s="764"/>
      <c r="D27" s="42"/>
      <c r="E27" s="148"/>
      <c r="F27" s="149"/>
      <c r="G27" s="150">
        <f t="shared" si="2"/>
        <v>0</v>
      </c>
      <c r="H27" s="42"/>
      <c r="I27" s="148"/>
      <c r="J27" s="149"/>
      <c r="K27" s="150">
        <f t="shared" si="3"/>
        <v>0</v>
      </c>
      <c r="L27" s="151"/>
      <c r="M27" s="148"/>
      <c r="N27" s="149"/>
      <c r="O27" s="150">
        <f t="shared" si="4"/>
        <v>0</v>
      </c>
      <c r="P27" s="151"/>
      <c r="Q27" s="148"/>
      <c r="R27" s="149"/>
      <c r="S27" s="150">
        <f t="shared" si="0"/>
        <v>0</v>
      </c>
      <c r="T27" s="151"/>
      <c r="U27" s="148"/>
      <c r="V27" s="149"/>
      <c r="W27" s="150">
        <f t="shared" si="1"/>
        <v>0</v>
      </c>
    </row>
    <row r="28" spans="1:23" s="67" customFormat="1" ht="12.75" hidden="1">
      <c r="A28" s="762"/>
      <c r="B28" s="763"/>
      <c r="C28" s="764"/>
      <c r="D28" s="42"/>
      <c r="E28" s="148"/>
      <c r="F28" s="149"/>
      <c r="G28" s="150">
        <f t="shared" si="2"/>
        <v>0</v>
      </c>
      <c r="H28" s="42"/>
      <c r="I28" s="148"/>
      <c r="J28" s="149"/>
      <c r="K28" s="150">
        <f t="shared" si="3"/>
        <v>0</v>
      </c>
      <c r="L28" s="151"/>
      <c r="M28" s="148"/>
      <c r="N28" s="149"/>
      <c r="O28" s="150">
        <f t="shared" si="4"/>
        <v>0</v>
      </c>
      <c r="P28" s="151"/>
      <c r="Q28" s="148"/>
      <c r="R28" s="149"/>
      <c r="S28" s="150">
        <f t="shared" si="0"/>
        <v>0</v>
      </c>
      <c r="T28" s="151"/>
      <c r="U28" s="148"/>
      <c r="V28" s="149"/>
      <c r="W28" s="150">
        <f t="shared" si="1"/>
        <v>0</v>
      </c>
    </row>
    <row r="29" spans="1:23" s="67" customFormat="1" ht="12.75" hidden="1">
      <c r="A29" s="762"/>
      <c r="B29" s="763"/>
      <c r="C29" s="764"/>
      <c r="D29" s="42"/>
      <c r="E29" s="148"/>
      <c r="F29" s="149"/>
      <c r="G29" s="150">
        <f t="shared" si="2"/>
        <v>0</v>
      </c>
      <c r="H29" s="42"/>
      <c r="I29" s="148"/>
      <c r="J29" s="149"/>
      <c r="K29" s="150">
        <f t="shared" si="3"/>
        <v>0</v>
      </c>
      <c r="L29" s="151"/>
      <c r="M29" s="148"/>
      <c r="N29" s="149"/>
      <c r="O29" s="150">
        <f t="shared" si="4"/>
        <v>0</v>
      </c>
      <c r="P29" s="151"/>
      <c r="Q29" s="148"/>
      <c r="R29" s="149"/>
      <c r="S29" s="150">
        <f t="shared" si="0"/>
        <v>0</v>
      </c>
      <c r="T29" s="151"/>
      <c r="U29" s="148"/>
      <c r="V29" s="149"/>
      <c r="W29" s="150">
        <f t="shared" si="1"/>
        <v>0</v>
      </c>
    </row>
    <row r="30" spans="1:23" s="67" customFormat="1" ht="12.75" hidden="1">
      <c r="A30" s="158">
        <f>SUM(G26:G30)+SUM(K26:K30)+SUM(O26:O30)+SUM(S26:S30)+SUM(W26:W30)</f>
        <v>0</v>
      </c>
      <c r="B30" s="763"/>
      <c r="C30" s="764"/>
      <c r="D30" s="42"/>
      <c r="E30" s="148"/>
      <c r="F30" s="149"/>
      <c r="G30" s="150">
        <f t="shared" si="2"/>
        <v>0</v>
      </c>
      <c r="H30" s="42"/>
      <c r="I30" s="148"/>
      <c r="J30" s="149"/>
      <c r="K30" s="150">
        <f t="shared" si="3"/>
        <v>0</v>
      </c>
      <c r="L30" s="151"/>
      <c r="M30" s="148"/>
      <c r="N30" s="149"/>
      <c r="O30" s="150">
        <f t="shared" si="4"/>
        <v>0</v>
      </c>
      <c r="P30" s="151"/>
      <c r="Q30" s="148"/>
      <c r="R30" s="149"/>
      <c r="S30" s="150">
        <f t="shared" si="0"/>
        <v>0</v>
      </c>
      <c r="T30" s="151"/>
      <c r="U30" s="148"/>
      <c r="V30" s="149"/>
      <c r="W30" s="150">
        <f t="shared" si="1"/>
        <v>0</v>
      </c>
    </row>
    <row r="31" spans="1:23" ht="17.25" customHeight="1">
      <c r="A31" s="337" t="s">
        <v>227</v>
      </c>
      <c r="B31" s="338">
        <f>SUM(G31:W31)</f>
        <v>681198.56</v>
      </c>
      <c r="C31" s="339"/>
      <c r="D31" s="340"/>
      <c r="E31" s="341"/>
      <c r="F31" s="342"/>
      <c r="G31" s="343">
        <f>SUM(G6:G30)</f>
        <v>228804.31</v>
      </c>
      <c r="H31" s="344"/>
      <c r="I31" s="341"/>
      <c r="J31" s="345"/>
      <c r="K31" s="343">
        <f>SUM(K6:K30)</f>
        <v>350000</v>
      </c>
      <c r="L31" s="344"/>
      <c r="M31" s="341"/>
      <c r="N31" s="342"/>
      <c r="O31" s="343">
        <f>SUM(O6:O30)</f>
        <v>102394.25</v>
      </c>
      <c r="P31" s="346"/>
      <c r="Q31" s="341"/>
      <c r="R31" s="342"/>
      <c r="S31" s="343">
        <f>SUM(S6:S30)</f>
        <v>0</v>
      </c>
      <c r="T31" s="346"/>
      <c r="U31" s="341"/>
      <c r="V31" s="342"/>
      <c r="W31" s="343">
        <f>SUM(W6:W30)</f>
        <v>0</v>
      </c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39375" right="0.39375" top="0.7875" bottom="0.5902777777777778" header="0.5118055555555555" footer="0.39375"/>
  <pageSetup horizontalDpi="300" verticalDpi="300" orientation="landscape" paperSize="9" scale="60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G31"/>
  <sheetViews>
    <sheetView view="pageBreakPreview" zoomScale="85" zoomScaleNormal="85" zoomScaleSheetLayoutView="85" zoomScalePageLayoutView="0" workbookViewId="0" topLeftCell="A1">
      <selection activeCell="K6" sqref="K6"/>
    </sheetView>
  </sheetViews>
  <sheetFormatPr defaultColWidth="8.7109375" defaultRowHeight="12.75"/>
  <cols>
    <col min="1" max="1" width="34.7109375" style="9" customWidth="1"/>
    <col min="2" max="2" width="55.421875" style="9" customWidth="1"/>
    <col min="3" max="3" width="52.8515625" style="9" customWidth="1"/>
    <col min="4" max="4" width="21.00390625" style="9" customWidth="1"/>
    <col min="5" max="5" width="8.7109375" style="116" customWidth="1"/>
    <col min="6" max="6" width="11.421875" style="117" customWidth="1"/>
    <col min="7" max="7" width="14.8515625" style="9" customWidth="1"/>
    <col min="8" max="8" width="31.00390625" style="9" customWidth="1"/>
    <col min="9" max="9" width="10.00390625" style="118" customWidth="1"/>
    <col min="10" max="10" width="9.57421875" style="119" bestFit="1" customWidth="1"/>
    <col min="11" max="11" width="15.140625" style="9" customWidth="1"/>
    <col min="12" max="12" width="25.28125" style="9" customWidth="1"/>
    <col min="13" max="13" width="7.7109375" style="116" customWidth="1"/>
    <col min="14" max="14" width="9.57421875" style="117" customWidth="1"/>
    <col min="15" max="15" width="14.57421875" style="117" customWidth="1"/>
    <col min="16" max="16" width="26.421875" style="9" customWidth="1"/>
    <col min="17" max="17" width="8.8515625" style="116" customWidth="1"/>
    <col min="18" max="18" width="11.140625" style="117" customWidth="1"/>
    <col min="19" max="19" width="15.28125" style="117" customWidth="1"/>
    <col min="20" max="20" width="26.8515625" style="9" customWidth="1"/>
    <col min="21" max="21" width="8.00390625" style="116" customWidth="1"/>
    <col min="22" max="22" width="9.57421875" style="117" customWidth="1"/>
    <col min="23" max="23" width="14.7109375" style="117" customWidth="1"/>
    <col min="24" max="16384" width="8.7109375" style="9" customWidth="1"/>
  </cols>
  <sheetData>
    <row r="1" spans="1:4" ht="12.75">
      <c r="A1" s="120" t="s">
        <v>195</v>
      </c>
      <c r="B1" s="347"/>
      <c r="C1" s="120"/>
      <c r="D1" s="120"/>
    </row>
    <row r="2" spans="1:23" s="34" customFormat="1" ht="24" customHeight="1">
      <c r="A2" s="120" t="s">
        <v>196</v>
      </c>
      <c r="B2" s="120"/>
      <c r="C2" s="120"/>
      <c r="D2" s="120"/>
      <c r="E2" s="116"/>
      <c r="F2" s="11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52" customFormat="1" ht="32.25" customHeight="1">
      <c r="A3" s="779" t="str">
        <f>CONCATENATE("Subcomponente: ",'6_ME Comp Subcomp e Produtos'!A38)</f>
        <v>Subcomponente: 2.4. Planejamento estratégico e aprimoramento gerencial</v>
      </c>
      <c r="B3" s="779"/>
      <c r="C3" s="131"/>
      <c r="D3" s="131"/>
      <c r="E3" s="132"/>
      <c r="F3" s="133"/>
      <c r="G3" s="131"/>
      <c r="H3" s="131"/>
      <c r="I3" s="134"/>
      <c r="J3" s="135"/>
      <c r="K3" s="131"/>
      <c r="L3" s="131"/>
      <c r="M3" s="132"/>
      <c r="N3" s="133"/>
      <c r="O3" s="133"/>
      <c r="P3" s="348"/>
      <c r="Q3" s="132"/>
      <c r="R3" s="133"/>
      <c r="S3" s="136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ht="18" customHeight="1">
      <c r="A4" s="780" t="s">
        <v>197</v>
      </c>
      <c r="B4" s="781" t="s">
        <v>198</v>
      </c>
      <c r="C4" s="794" t="s">
        <v>199</v>
      </c>
      <c r="D4" s="329" t="s">
        <v>200</v>
      </c>
      <c r="E4" s="349"/>
      <c r="F4" s="350"/>
      <c r="G4" s="351" t="s">
        <v>201</v>
      </c>
      <c r="H4" s="240" t="s">
        <v>202</v>
      </c>
      <c r="I4" s="241"/>
      <c r="J4" s="242"/>
      <c r="K4" s="243" t="s">
        <v>201</v>
      </c>
      <c r="L4" s="795" t="s">
        <v>203</v>
      </c>
      <c r="M4" s="795"/>
      <c r="N4" s="330"/>
      <c r="O4" s="353" t="s">
        <v>201</v>
      </c>
      <c r="P4" s="796" t="s">
        <v>204</v>
      </c>
      <c r="Q4" s="796"/>
      <c r="R4" s="796"/>
      <c r="S4" s="332" t="s">
        <v>201</v>
      </c>
      <c r="T4" s="352" t="s">
        <v>205</v>
      </c>
      <c r="U4" s="333"/>
      <c r="V4" s="330"/>
      <c r="W4" s="353" t="s">
        <v>201</v>
      </c>
    </row>
    <row r="5" spans="1:23" ht="63.75">
      <c r="A5" s="780"/>
      <c r="B5" s="780"/>
      <c r="C5" s="794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s="67" customFormat="1" ht="13.5" customHeight="1">
      <c r="A6" s="762" t="str">
        <f>'6_ME Comp Subcomp e Produtos'!A39</f>
        <v>Planejamento estratégico elaborado e implementado</v>
      </c>
      <c r="B6" s="778" t="s">
        <v>395</v>
      </c>
      <c r="C6" s="764" t="s">
        <v>396</v>
      </c>
      <c r="D6" s="42" t="s">
        <v>386</v>
      </c>
      <c r="E6" s="148">
        <v>272</v>
      </c>
      <c r="F6" s="149">
        <v>127.87</v>
      </c>
      <c r="G6" s="150">
        <v>34780.2</v>
      </c>
      <c r="H6" s="42" t="s">
        <v>398</v>
      </c>
      <c r="I6" s="148">
        <v>1</v>
      </c>
      <c r="J6" s="254">
        <v>7544</v>
      </c>
      <c r="K6" s="150">
        <v>7544</v>
      </c>
      <c r="L6" s="151"/>
      <c r="M6" s="148"/>
      <c r="N6" s="149"/>
      <c r="O6" s="150">
        <f aca="true" t="shared" si="0" ref="O6:O30">M6*N6</f>
        <v>0</v>
      </c>
      <c r="P6" s="151"/>
      <c r="Q6" s="148"/>
      <c r="R6" s="149"/>
      <c r="S6" s="150">
        <f aca="true" t="shared" si="1" ref="S6:S30">Q6*R6</f>
        <v>0</v>
      </c>
      <c r="T6" s="151"/>
      <c r="U6" s="148"/>
      <c r="V6" s="149"/>
      <c r="W6" s="150">
        <f aca="true" t="shared" si="2" ref="W6:W30">U6*V6</f>
        <v>0</v>
      </c>
    </row>
    <row r="7" spans="1:23" s="67" customFormat="1" ht="12.75">
      <c r="A7" s="762"/>
      <c r="B7" s="763"/>
      <c r="C7" s="764"/>
      <c r="D7" s="42"/>
      <c r="E7" s="153"/>
      <c r="F7" s="149"/>
      <c r="G7" s="150">
        <f aca="true" t="shared" si="3" ref="G7:G30">E7*F7</f>
        <v>0</v>
      </c>
      <c r="H7" s="42"/>
      <c r="I7" s="148"/>
      <c r="J7" s="254"/>
      <c r="K7" s="150">
        <f aca="true" t="shared" si="4" ref="K7:K30">I7*J7</f>
        <v>0</v>
      </c>
      <c r="L7" s="151"/>
      <c r="M7" s="148"/>
      <c r="N7" s="149"/>
      <c r="O7" s="150">
        <f t="shared" si="0"/>
        <v>0</v>
      </c>
      <c r="P7" s="46"/>
      <c r="Q7" s="247"/>
      <c r="R7" s="248"/>
      <c r="S7" s="150">
        <f t="shared" si="1"/>
        <v>0</v>
      </c>
      <c r="T7" s="151"/>
      <c r="U7" s="148"/>
      <c r="V7" s="149"/>
      <c r="W7" s="150">
        <f t="shared" si="2"/>
        <v>0</v>
      </c>
    </row>
    <row r="8" spans="1:23" s="67" customFormat="1" ht="12.75">
      <c r="A8" s="762"/>
      <c r="B8" s="763"/>
      <c r="C8" s="764"/>
      <c r="D8" s="42"/>
      <c r="E8" s="148"/>
      <c r="F8" s="149"/>
      <c r="G8" s="150">
        <f t="shared" si="3"/>
        <v>0</v>
      </c>
      <c r="H8" s="42"/>
      <c r="I8" s="148"/>
      <c r="J8" s="149"/>
      <c r="K8" s="150">
        <f t="shared" si="4"/>
        <v>0</v>
      </c>
      <c r="L8" s="151"/>
      <c r="M8" s="148"/>
      <c r="N8" s="149"/>
      <c r="O8" s="150">
        <f t="shared" si="0"/>
        <v>0</v>
      </c>
      <c r="P8" s="151"/>
      <c r="Q8" s="148"/>
      <c r="R8" s="149"/>
      <c r="S8" s="150">
        <f t="shared" si="1"/>
        <v>0</v>
      </c>
      <c r="T8" s="42"/>
      <c r="U8" s="148"/>
      <c r="V8" s="149"/>
      <c r="W8" s="150">
        <f t="shared" si="2"/>
        <v>0</v>
      </c>
    </row>
    <row r="9" spans="1:23" s="67" customFormat="1" ht="12.75">
      <c r="A9" s="762"/>
      <c r="B9" s="763"/>
      <c r="C9" s="764"/>
      <c r="D9" s="42"/>
      <c r="E9" s="148"/>
      <c r="F9" s="149"/>
      <c r="G9" s="150">
        <f t="shared" si="3"/>
        <v>0</v>
      </c>
      <c r="H9" s="42"/>
      <c r="I9" s="148"/>
      <c r="J9" s="149"/>
      <c r="K9" s="150">
        <f t="shared" si="4"/>
        <v>0</v>
      </c>
      <c r="L9" s="151"/>
      <c r="M9" s="148"/>
      <c r="N9" s="149"/>
      <c r="O9" s="150">
        <f t="shared" si="0"/>
        <v>0</v>
      </c>
      <c r="P9" s="151"/>
      <c r="Q9" s="148"/>
      <c r="R9" s="149"/>
      <c r="S9" s="150">
        <f t="shared" si="1"/>
        <v>0</v>
      </c>
      <c r="T9" s="151"/>
      <c r="U9" s="148"/>
      <c r="V9" s="149"/>
      <c r="W9" s="150">
        <f t="shared" si="2"/>
        <v>0</v>
      </c>
    </row>
    <row r="10" spans="1:23" s="67" customFormat="1" ht="12.75">
      <c r="A10" s="158">
        <f>SUM(G6:G10)+SUM(K6:K10)+SUM(O6:O10)+SUM(S6:S10)+SUM(W6:W10)</f>
        <v>42324.2</v>
      </c>
      <c r="B10" s="763"/>
      <c r="C10" s="764"/>
      <c r="D10" s="42"/>
      <c r="E10" s="148"/>
      <c r="F10" s="149"/>
      <c r="G10" s="150">
        <f t="shared" si="3"/>
        <v>0</v>
      </c>
      <c r="H10" s="42"/>
      <c r="I10" s="148"/>
      <c r="J10" s="149"/>
      <c r="K10" s="150">
        <f t="shared" si="4"/>
        <v>0</v>
      </c>
      <c r="L10" s="151"/>
      <c r="M10" s="148"/>
      <c r="N10" s="149"/>
      <c r="O10" s="150">
        <f t="shared" si="0"/>
        <v>0</v>
      </c>
      <c r="P10" s="151"/>
      <c r="Q10" s="148"/>
      <c r="R10" s="149"/>
      <c r="S10" s="150">
        <f t="shared" si="1"/>
        <v>0</v>
      </c>
      <c r="T10" s="151"/>
      <c r="U10" s="148"/>
      <c r="V10" s="149"/>
      <c r="W10" s="150">
        <f t="shared" si="2"/>
        <v>0</v>
      </c>
    </row>
    <row r="11" spans="1:23" s="67" customFormat="1" ht="13.5" customHeight="1">
      <c r="A11" s="762" t="str">
        <f>'6_ME Comp Subcomp e Produtos'!A40</f>
        <v>Plano de capacitação gerencial elaborado e implementado</v>
      </c>
      <c r="B11" s="778" t="s">
        <v>390</v>
      </c>
      <c r="C11" s="764" t="s">
        <v>397</v>
      </c>
      <c r="D11" s="42" t="s">
        <v>386</v>
      </c>
      <c r="E11" s="148">
        <v>100</v>
      </c>
      <c r="F11" s="149">
        <v>500</v>
      </c>
      <c r="G11" s="150">
        <v>50000</v>
      </c>
      <c r="H11" s="42"/>
      <c r="I11" s="148"/>
      <c r="J11" s="149"/>
      <c r="K11" s="150">
        <f t="shared" si="4"/>
        <v>0</v>
      </c>
      <c r="L11" s="151"/>
      <c r="M11" s="148"/>
      <c r="N11" s="149"/>
      <c r="O11" s="150">
        <f t="shared" si="0"/>
        <v>0</v>
      </c>
      <c r="P11" s="46"/>
      <c r="Q11" s="247"/>
      <c r="R11" s="248"/>
      <c r="S11" s="150">
        <f t="shared" si="1"/>
        <v>0</v>
      </c>
      <c r="T11" s="151"/>
      <c r="U11" s="148"/>
      <c r="V11" s="149"/>
      <c r="W11" s="150">
        <f t="shared" si="2"/>
        <v>0</v>
      </c>
    </row>
    <row r="12" spans="1:23" s="67" customFormat="1" ht="12.75">
      <c r="A12" s="762"/>
      <c r="B12" s="763"/>
      <c r="C12" s="764"/>
      <c r="D12" s="42"/>
      <c r="E12" s="148"/>
      <c r="F12" s="149"/>
      <c r="G12" s="150">
        <f t="shared" si="3"/>
        <v>0</v>
      </c>
      <c r="H12" s="42"/>
      <c r="I12" s="148"/>
      <c r="J12" s="149"/>
      <c r="K12" s="150">
        <f t="shared" si="4"/>
        <v>0</v>
      </c>
      <c r="L12" s="151"/>
      <c r="M12" s="148"/>
      <c r="N12" s="149"/>
      <c r="O12" s="150">
        <f t="shared" si="0"/>
        <v>0</v>
      </c>
      <c r="P12" s="151"/>
      <c r="Q12" s="148"/>
      <c r="R12" s="149"/>
      <c r="S12" s="150">
        <f t="shared" si="1"/>
        <v>0</v>
      </c>
      <c r="T12" s="151"/>
      <c r="U12" s="148"/>
      <c r="V12" s="149"/>
      <c r="W12" s="150">
        <f t="shared" si="2"/>
        <v>0</v>
      </c>
    </row>
    <row r="13" spans="1:23" s="67" customFormat="1" ht="12.75">
      <c r="A13" s="762"/>
      <c r="B13" s="763"/>
      <c r="C13" s="764"/>
      <c r="D13" s="42"/>
      <c r="E13" s="148"/>
      <c r="F13" s="149"/>
      <c r="G13" s="150">
        <f t="shared" si="3"/>
        <v>0</v>
      </c>
      <c r="H13" s="42"/>
      <c r="I13" s="148"/>
      <c r="J13" s="149"/>
      <c r="K13" s="150">
        <f t="shared" si="4"/>
        <v>0</v>
      </c>
      <c r="L13" s="151"/>
      <c r="M13" s="148"/>
      <c r="N13" s="149"/>
      <c r="O13" s="150">
        <f t="shared" si="0"/>
        <v>0</v>
      </c>
      <c r="P13" s="151"/>
      <c r="Q13" s="148"/>
      <c r="R13" s="149"/>
      <c r="S13" s="150">
        <f t="shared" si="1"/>
        <v>0</v>
      </c>
      <c r="T13" s="151"/>
      <c r="U13" s="148"/>
      <c r="V13" s="149"/>
      <c r="W13" s="150">
        <f t="shared" si="2"/>
        <v>0</v>
      </c>
    </row>
    <row r="14" spans="1:23" s="67" customFormat="1" ht="12.75">
      <c r="A14" s="762"/>
      <c r="B14" s="763"/>
      <c r="C14" s="764"/>
      <c r="D14" s="42"/>
      <c r="E14" s="148"/>
      <c r="F14" s="149"/>
      <c r="G14" s="150">
        <f t="shared" si="3"/>
        <v>0</v>
      </c>
      <c r="H14" s="42"/>
      <c r="I14" s="148"/>
      <c r="J14" s="149"/>
      <c r="K14" s="150">
        <f t="shared" si="4"/>
        <v>0</v>
      </c>
      <c r="L14" s="151"/>
      <c r="M14" s="148"/>
      <c r="N14" s="149"/>
      <c r="O14" s="150">
        <f t="shared" si="0"/>
        <v>0</v>
      </c>
      <c r="P14" s="151"/>
      <c r="Q14" s="148"/>
      <c r="R14" s="149"/>
      <c r="S14" s="150">
        <f t="shared" si="1"/>
        <v>0</v>
      </c>
      <c r="T14" s="151"/>
      <c r="U14" s="148"/>
      <c r="V14" s="149"/>
      <c r="W14" s="150">
        <f t="shared" si="2"/>
        <v>0</v>
      </c>
    </row>
    <row r="15" spans="1:23" s="67" customFormat="1" ht="12.75">
      <c r="A15" s="158">
        <f>SUM(G11:G15)+SUM(K11:K15)+SUM(O11:O15)+SUM(S11:S15)+SUM(W11:W15)</f>
        <v>50000</v>
      </c>
      <c r="B15" s="763"/>
      <c r="C15" s="764"/>
      <c r="D15" s="42"/>
      <c r="E15" s="148"/>
      <c r="F15" s="149"/>
      <c r="G15" s="150">
        <f t="shared" si="3"/>
        <v>0</v>
      </c>
      <c r="H15" s="42"/>
      <c r="I15" s="148"/>
      <c r="J15" s="149"/>
      <c r="K15" s="150">
        <f t="shared" si="4"/>
        <v>0</v>
      </c>
      <c r="L15" s="151"/>
      <c r="M15" s="148"/>
      <c r="N15" s="149"/>
      <c r="O15" s="150">
        <f t="shared" si="0"/>
        <v>0</v>
      </c>
      <c r="P15" s="151"/>
      <c r="Q15" s="148"/>
      <c r="R15" s="149"/>
      <c r="S15" s="150">
        <f t="shared" si="1"/>
        <v>0</v>
      </c>
      <c r="T15" s="151"/>
      <c r="U15" s="148"/>
      <c r="V15" s="149"/>
      <c r="W15" s="150">
        <f t="shared" si="2"/>
        <v>0</v>
      </c>
    </row>
    <row r="16" spans="1:23" s="67" customFormat="1" ht="13.5" customHeight="1" hidden="1">
      <c r="A16" s="762">
        <f>'6_ME Comp Subcomp e Produtos'!A41</f>
        <v>0</v>
      </c>
      <c r="B16" s="763"/>
      <c r="C16" s="764" t="s">
        <v>244</v>
      </c>
      <c r="D16" s="42"/>
      <c r="E16" s="148"/>
      <c r="F16" s="149"/>
      <c r="G16" s="150">
        <f t="shared" si="3"/>
        <v>0</v>
      </c>
      <c r="H16" s="42"/>
      <c r="I16" s="148"/>
      <c r="J16" s="149"/>
      <c r="K16" s="150">
        <f t="shared" si="4"/>
        <v>0</v>
      </c>
      <c r="L16" s="151"/>
      <c r="M16" s="148"/>
      <c r="N16" s="149"/>
      <c r="O16" s="150">
        <f t="shared" si="0"/>
        <v>0</v>
      </c>
      <c r="P16" s="151"/>
      <c r="Q16" s="148"/>
      <c r="R16" s="149"/>
      <c r="S16" s="150">
        <f t="shared" si="1"/>
        <v>0</v>
      </c>
      <c r="T16" s="151"/>
      <c r="U16" s="148"/>
      <c r="V16" s="149"/>
      <c r="W16" s="150">
        <f t="shared" si="2"/>
        <v>0</v>
      </c>
    </row>
    <row r="17" spans="1:23" s="67" customFormat="1" ht="12.75" hidden="1">
      <c r="A17" s="762"/>
      <c r="B17" s="763"/>
      <c r="C17" s="764"/>
      <c r="D17" s="42"/>
      <c r="E17" s="148"/>
      <c r="F17" s="149"/>
      <c r="G17" s="150">
        <f t="shared" si="3"/>
        <v>0</v>
      </c>
      <c r="H17" s="42"/>
      <c r="I17" s="148"/>
      <c r="J17" s="149"/>
      <c r="K17" s="150">
        <f t="shared" si="4"/>
        <v>0</v>
      </c>
      <c r="L17" s="42"/>
      <c r="M17" s="148"/>
      <c r="N17" s="149"/>
      <c r="O17" s="150">
        <f t="shared" si="0"/>
        <v>0</v>
      </c>
      <c r="P17" s="42"/>
      <c r="Q17" s="148"/>
      <c r="R17" s="149"/>
      <c r="S17" s="150">
        <f t="shared" si="1"/>
        <v>0</v>
      </c>
      <c r="T17" s="151"/>
      <c r="U17" s="148"/>
      <c r="V17" s="149"/>
      <c r="W17" s="150">
        <f t="shared" si="2"/>
        <v>0</v>
      </c>
    </row>
    <row r="18" spans="1:23" s="67" customFormat="1" ht="12.75" hidden="1">
      <c r="A18" s="762"/>
      <c r="B18" s="763"/>
      <c r="C18" s="764"/>
      <c r="D18" s="42"/>
      <c r="E18" s="148"/>
      <c r="F18" s="149"/>
      <c r="G18" s="150">
        <f t="shared" si="3"/>
        <v>0</v>
      </c>
      <c r="H18" s="42"/>
      <c r="I18" s="148"/>
      <c r="J18" s="149"/>
      <c r="K18" s="150">
        <f t="shared" si="4"/>
        <v>0</v>
      </c>
      <c r="L18" s="151"/>
      <c r="M18" s="148"/>
      <c r="N18" s="149"/>
      <c r="O18" s="150">
        <f t="shared" si="0"/>
        <v>0</v>
      </c>
      <c r="P18" s="151"/>
      <c r="Q18" s="148"/>
      <c r="R18" s="149"/>
      <c r="S18" s="150">
        <f t="shared" si="1"/>
        <v>0</v>
      </c>
      <c r="T18" s="151"/>
      <c r="U18" s="148"/>
      <c r="V18" s="149"/>
      <c r="W18" s="150">
        <f t="shared" si="2"/>
        <v>0</v>
      </c>
    </row>
    <row r="19" spans="1:23" s="67" customFormat="1" ht="12.75" hidden="1">
      <c r="A19" s="762"/>
      <c r="B19" s="763"/>
      <c r="C19" s="764"/>
      <c r="D19" s="42"/>
      <c r="E19" s="148"/>
      <c r="F19" s="149"/>
      <c r="G19" s="150">
        <f t="shared" si="3"/>
        <v>0</v>
      </c>
      <c r="H19" s="42"/>
      <c r="I19" s="148"/>
      <c r="J19" s="149"/>
      <c r="K19" s="150">
        <f t="shared" si="4"/>
        <v>0</v>
      </c>
      <c r="L19" s="151"/>
      <c r="M19" s="148"/>
      <c r="N19" s="149"/>
      <c r="O19" s="150">
        <f t="shared" si="0"/>
        <v>0</v>
      </c>
      <c r="P19" s="151"/>
      <c r="Q19" s="148"/>
      <c r="R19" s="149"/>
      <c r="S19" s="150">
        <f t="shared" si="1"/>
        <v>0</v>
      </c>
      <c r="T19" s="151"/>
      <c r="U19" s="148"/>
      <c r="V19" s="149"/>
      <c r="W19" s="150">
        <f t="shared" si="2"/>
        <v>0</v>
      </c>
    </row>
    <row r="20" spans="1:23" s="67" customFormat="1" ht="12.75" hidden="1">
      <c r="A20" s="158">
        <f>SUM(G16:G20)+SUM(K16:K20)+SUM(O16:O20)+SUM(S16:S20)+SUM(W16:W20)</f>
        <v>0</v>
      </c>
      <c r="B20" s="763"/>
      <c r="C20" s="764"/>
      <c r="D20" s="42"/>
      <c r="E20" s="148"/>
      <c r="F20" s="149"/>
      <c r="G20" s="150">
        <f t="shared" si="3"/>
        <v>0</v>
      </c>
      <c r="H20" s="42"/>
      <c r="I20" s="148"/>
      <c r="J20" s="149"/>
      <c r="K20" s="150">
        <f t="shared" si="4"/>
        <v>0</v>
      </c>
      <c r="L20" s="151"/>
      <c r="M20" s="148"/>
      <c r="N20" s="149"/>
      <c r="O20" s="150">
        <f t="shared" si="0"/>
        <v>0</v>
      </c>
      <c r="P20" s="151"/>
      <c r="Q20" s="148"/>
      <c r="R20" s="149"/>
      <c r="S20" s="150">
        <f t="shared" si="1"/>
        <v>0</v>
      </c>
      <c r="T20" s="151"/>
      <c r="U20" s="148"/>
      <c r="V20" s="149"/>
      <c r="W20" s="150">
        <f t="shared" si="2"/>
        <v>0</v>
      </c>
    </row>
    <row r="21" spans="1:23" s="67" customFormat="1" ht="13.5" customHeight="1" hidden="1">
      <c r="A21" s="762">
        <f>'6_ME Comp Subcomp e Produtos'!A42</f>
        <v>0</v>
      </c>
      <c r="B21" s="763"/>
      <c r="C21" s="764" t="s">
        <v>244</v>
      </c>
      <c r="D21" s="42"/>
      <c r="E21" s="148"/>
      <c r="F21" s="149"/>
      <c r="G21" s="150">
        <f t="shared" si="3"/>
        <v>0</v>
      </c>
      <c r="H21" s="42"/>
      <c r="I21" s="148"/>
      <c r="J21" s="149"/>
      <c r="K21" s="150">
        <f t="shared" si="4"/>
        <v>0</v>
      </c>
      <c r="L21" s="151"/>
      <c r="M21" s="148"/>
      <c r="N21" s="149"/>
      <c r="O21" s="150">
        <f t="shared" si="0"/>
        <v>0</v>
      </c>
      <c r="P21" s="151"/>
      <c r="Q21" s="148"/>
      <c r="R21" s="149"/>
      <c r="S21" s="150">
        <f t="shared" si="1"/>
        <v>0</v>
      </c>
      <c r="T21" s="151"/>
      <c r="U21" s="148"/>
      <c r="V21" s="149"/>
      <c r="W21" s="150">
        <f t="shared" si="2"/>
        <v>0</v>
      </c>
    </row>
    <row r="22" spans="1:23" s="67" customFormat="1" ht="12.75" hidden="1">
      <c r="A22" s="762"/>
      <c r="B22" s="763"/>
      <c r="C22" s="764"/>
      <c r="D22" s="42"/>
      <c r="E22" s="148"/>
      <c r="F22" s="149"/>
      <c r="G22" s="150">
        <f t="shared" si="3"/>
        <v>0</v>
      </c>
      <c r="H22" s="42"/>
      <c r="I22" s="148"/>
      <c r="J22" s="149"/>
      <c r="K22" s="150">
        <f t="shared" si="4"/>
        <v>0</v>
      </c>
      <c r="L22" s="151"/>
      <c r="M22" s="148"/>
      <c r="N22" s="149"/>
      <c r="O22" s="150">
        <f t="shared" si="0"/>
        <v>0</v>
      </c>
      <c r="P22" s="151"/>
      <c r="Q22" s="148"/>
      <c r="R22" s="149"/>
      <c r="S22" s="150">
        <f t="shared" si="1"/>
        <v>0</v>
      </c>
      <c r="T22" s="151"/>
      <c r="U22" s="148"/>
      <c r="V22" s="149"/>
      <c r="W22" s="150">
        <f t="shared" si="2"/>
        <v>0</v>
      </c>
    </row>
    <row r="23" spans="1:23" s="67" customFormat="1" ht="12.75" hidden="1">
      <c r="A23" s="762"/>
      <c r="B23" s="763"/>
      <c r="C23" s="764"/>
      <c r="D23" s="42"/>
      <c r="E23" s="148"/>
      <c r="F23" s="149"/>
      <c r="G23" s="150">
        <f t="shared" si="3"/>
        <v>0</v>
      </c>
      <c r="H23" s="42"/>
      <c r="I23" s="148"/>
      <c r="J23" s="149"/>
      <c r="K23" s="150">
        <f t="shared" si="4"/>
        <v>0</v>
      </c>
      <c r="L23" s="151"/>
      <c r="M23" s="148"/>
      <c r="N23" s="149"/>
      <c r="O23" s="150">
        <f t="shared" si="0"/>
        <v>0</v>
      </c>
      <c r="P23" s="151"/>
      <c r="Q23" s="148"/>
      <c r="R23" s="149"/>
      <c r="S23" s="150">
        <f t="shared" si="1"/>
        <v>0</v>
      </c>
      <c r="T23" s="151"/>
      <c r="U23" s="148"/>
      <c r="V23" s="149"/>
      <c r="W23" s="150">
        <f t="shared" si="2"/>
        <v>0</v>
      </c>
    </row>
    <row r="24" spans="1:23" s="67" customFormat="1" ht="12.75" hidden="1">
      <c r="A24" s="762"/>
      <c r="B24" s="763"/>
      <c r="C24" s="764"/>
      <c r="D24" s="42"/>
      <c r="E24" s="148"/>
      <c r="F24" s="149"/>
      <c r="G24" s="150">
        <f t="shared" si="3"/>
        <v>0</v>
      </c>
      <c r="H24" s="42"/>
      <c r="I24" s="148"/>
      <c r="J24" s="149"/>
      <c r="K24" s="150">
        <f t="shared" si="4"/>
        <v>0</v>
      </c>
      <c r="L24" s="151"/>
      <c r="M24" s="148"/>
      <c r="N24" s="149"/>
      <c r="O24" s="150">
        <f t="shared" si="0"/>
        <v>0</v>
      </c>
      <c r="P24" s="151"/>
      <c r="Q24" s="148"/>
      <c r="R24" s="149"/>
      <c r="S24" s="150">
        <f t="shared" si="1"/>
        <v>0</v>
      </c>
      <c r="T24" s="151"/>
      <c r="U24" s="148"/>
      <c r="V24" s="149"/>
      <c r="W24" s="150">
        <f t="shared" si="2"/>
        <v>0</v>
      </c>
    </row>
    <row r="25" spans="1:23" s="67" customFormat="1" ht="12.75" hidden="1">
      <c r="A25" s="158">
        <f>SUM(G21:G25)+SUM(K21:K25)+SUM(O21:O25)+SUM(S21:S25)+SUM(W21:W25)</f>
        <v>0</v>
      </c>
      <c r="B25" s="763"/>
      <c r="C25" s="764"/>
      <c r="D25" s="42"/>
      <c r="E25" s="148"/>
      <c r="F25" s="149"/>
      <c r="G25" s="150">
        <f t="shared" si="3"/>
        <v>0</v>
      </c>
      <c r="H25" s="42"/>
      <c r="I25" s="148"/>
      <c r="J25" s="149"/>
      <c r="K25" s="150">
        <f t="shared" si="4"/>
        <v>0</v>
      </c>
      <c r="L25" s="151"/>
      <c r="M25" s="148"/>
      <c r="N25" s="149"/>
      <c r="O25" s="150">
        <f t="shared" si="0"/>
        <v>0</v>
      </c>
      <c r="P25" s="151"/>
      <c r="Q25" s="148"/>
      <c r="R25" s="149"/>
      <c r="S25" s="150">
        <f t="shared" si="1"/>
        <v>0</v>
      </c>
      <c r="T25" s="151"/>
      <c r="U25" s="148"/>
      <c r="V25" s="149"/>
      <c r="W25" s="150">
        <f t="shared" si="2"/>
        <v>0</v>
      </c>
    </row>
    <row r="26" spans="1:23" s="67" customFormat="1" ht="13.5" customHeight="1" hidden="1">
      <c r="A26" s="762">
        <f>'6_ME Comp Subcomp e Produtos'!A43</f>
        <v>0</v>
      </c>
      <c r="B26" s="763"/>
      <c r="C26" s="764" t="s">
        <v>244</v>
      </c>
      <c r="D26" s="42"/>
      <c r="E26" s="148"/>
      <c r="F26" s="149"/>
      <c r="G26" s="150">
        <f t="shared" si="3"/>
        <v>0</v>
      </c>
      <c r="H26" s="42"/>
      <c r="I26" s="148"/>
      <c r="J26" s="149"/>
      <c r="K26" s="150">
        <f t="shared" si="4"/>
        <v>0</v>
      </c>
      <c r="L26" s="151"/>
      <c r="M26" s="148"/>
      <c r="N26" s="149"/>
      <c r="O26" s="150">
        <f t="shared" si="0"/>
        <v>0</v>
      </c>
      <c r="P26" s="151"/>
      <c r="Q26" s="148"/>
      <c r="R26" s="149"/>
      <c r="S26" s="150">
        <f t="shared" si="1"/>
        <v>0</v>
      </c>
      <c r="T26" s="151"/>
      <c r="U26" s="148"/>
      <c r="V26" s="149"/>
      <c r="W26" s="150">
        <f t="shared" si="2"/>
        <v>0</v>
      </c>
    </row>
    <row r="27" spans="1:23" s="67" customFormat="1" ht="12.75" hidden="1">
      <c r="A27" s="762"/>
      <c r="B27" s="763"/>
      <c r="C27" s="764"/>
      <c r="D27" s="42"/>
      <c r="E27" s="148"/>
      <c r="F27" s="149"/>
      <c r="G27" s="150">
        <f t="shared" si="3"/>
        <v>0</v>
      </c>
      <c r="H27" s="42"/>
      <c r="I27" s="148"/>
      <c r="J27" s="149"/>
      <c r="K27" s="150">
        <f t="shared" si="4"/>
        <v>0</v>
      </c>
      <c r="L27" s="151"/>
      <c r="M27" s="148"/>
      <c r="N27" s="149"/>
      <c r="O27" s="150">
        <f t="shared" si="0"/>
        <v>0</v>
      </c>
      <c r="P27" s="151"/>
      <c r="Q27" s="148"/>
      <c r="R27" s="149"/>
      <c r="S27" s="150">
        <f t="shared" si="1"/>
        <v>0</v>
      </c>
      <c r="T27" s="151"/>
      <c r="U27" s="148"/>
      <c r="V27" s="149"/>
      <c r="W27" s="150">
        <f t="shared" si="2"/>
        <v>0</v>
      </c>
    </row>
    <row r="28" spans="1:23" s="67" customFormat="1" ht="12.75" hidden="1">
      <c r="A28" s="762"/>
      <c r="B28" s="763"/>
      <c r="C28" s="764"/>
      <c r="D28" s="42"/>
      <c r="E28" s="148"/>
      <c r="F28" s="149"/>
      <c r="G28" s="150">
        <f t="shared" si="3"/>
        <v>0</v>
      </c>
      <c r="H28" s="42"/>
      <c r="I28" s="148"/>
      <c r="J28" s="149"/>
      <c r="K28" s="150">
        <f t="shared" si="4"/>
        <v>0</v>
      </c>
      <c r="L28" s="151"/>
      <c r="M28" s="148"/>
      <c r="N28" s="149"/>
      <c r="O28" s="150">
        <f t="shared" si="0"/>
        <v>0</v>
      </c>
      <c r="P28" s="151"/>
      <c r="Q28" s="148"/>
      <c r="R28" s="149"/>
      <c r="S28" s="150">
        <f t="shared" si="1"/>
        <v>0</v>
      </c>
      <c r="T28" s="151"/>
      <c r="U28" s="148"/>
      <c r="V28" s="149"/>
      <c r="W28" s="150">
        <f t="shared" si="2"/>
        <v>0</v>
      </c>
    </row>
    <row r="29" spans="1:23" s="67" customFormat="1" ht="12.75" hidden="1">
      <c r="A29" s="762"/>
      <c r="B29" s="763"/>
      <c r="C29" s="764"/>
      <c r="D29" s="42"/>
      <c r="E29" s="148"/>
      <c r="F29" s="149"/>
      <c r="G29" s="150">
        <f t="shared" si="3"/>
        <v>0</v>
      </c>
      <c r="H29" s="42"/>
      <c r="I29" s="148"/>
      <c r="J29" s="149"/>
      <c r="K29" s="150">
        <f t="shared" si="4"/>
        <v>0</v>
      </c>
      <c r="L29" s="151"/>
      <c r="M29" s="148"/>
      <c r="N29" s="149"/>
      <c r="O29" s="150">
        <f t="shared" si="0"/>
        <v>0</v>
      </c>
      <c r="P29" s="151"/>
      <c r="Q29" s="148"/>
      <c r="R29" s="149"/>
      <c r="S29" s="150">
        <f t="shared" si="1"/>
        <v>0</v>
      </c>
      <c r="T29" s="151"/>
      <c r="U29" s="148"/>
      <c r="V29" s="149"/>
      <c r="W29" s="150">
        <f t="shared" si="2"/>
        <v>0</v>
      </c>
    </row>
    <row r="30" spans="1:23" s="67" customFormat="1" ht="12.75" hidden="1">
      <c r="A30" s="158">
        <f>SUM(G26:G30)+SUM(K26:K30)+SUM(O26:O30)+SUM(S26:S30)+SUM(W26:W30)</f>
        <v>0</v>
      </c>
      <c r="B30" s="763"/>
      <c r="C30" s="764"/>
      <c r="D30" s="42"/>
      <c r="E30" s="148"/>
      <c r="F30" s="149"/>
      <c r="G30" s="150">
        <f t="shared" si="3"/>
        <v>0</v>
      </c>
      <c r="H30" s="42"/>
      <c r="I30" s="148"/>
      <c r="J30" s="149"/>
      <c r="K30" s="150">
        <f t="shared" si="4"/>
        <v>0</v>
      </c>
      <c r="L30" s="151"/>
      <c r="M30" s="148"/>
      <c r="N30" s="149"/>
      <c r="O30" s="150">
        <f t="shared" si="0"/>
        <v>0</v>
      </c>
      <c r="P30" s="151"/>
      <c r="Q30" s="148"/>
      <c r="R30" s="149"/>
      <c r="S30" s="150">
        <f t="shared" si="1"/>
        <v>0</v>
      </c>
      <c r="T30" s="151"/>
      <c r="U30" s="148"/>
      <c r="V30" s="149"/>
      <c r="W30" s="150">
        <f t="shared" si="2"/>
        <v>0</v>
      </c>
    </row>
    <row r="31" spans="1:23" ht="17.25" customHeight="1">
      <c r="A31" s="317" t="s">
        <v>227</v>
      </c>
      <c r="B31" s="318">
        <f>SUM(G31:W31)</f>
        <v>92324.2</v>
      </c>
      <c r="C31" s="319"/>
      <c r="D31" s="354"/>
      <c r="E31" s="321"/>
      <c r="F31" s="322"/>
      <c r="G31" s="323">
        <f>SUM(G6:G30)</f>
        <v>84780.2</v>
      </c>
      <c r="H31" s="320"/>
      <c r="I31" s="321"/>
      <c r="J31" s="324"/>
      <c r="K31" s="322">
        <f>SUM(K6:K30)</f>
        <v>7544</v>
      </c>
      <c r="L31" s="325"/>
      <c r="M31" s="321"/>
      <c r="N31" s="322"/>
      <c r="O31" s="323">
        <f>SUM(O6:O30)</f>
        <v>0</v>
      </c>
      <c r="P31" s="325"/>
      <c r="Q31" s="321"/>
      <c r="R31" s="322"/>
      <c r="S31" s="323">
        <f>SUM(S6:S30)</f>
        <v>0</v>
      </c>
      <c r="T31" s="325"/>
      <c r="U31" s="321"/>
      <c r="V31" s="322"/>
      <c r="W31" s="323">
        <f>SUM(W6:W30)</f>
        <v>0</v>
      </c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39375" right="0.39375" top="0.7875" bottom="0.5902777777777778" header="0.5118055555555555" footer="0.39375"/>
  <pageSetup horizontalDpi="300" verticalDpi="300" orientation="landscape" paperSize="9" scale="66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G35"/>
  <sheetViews>
    <sheetView view="pageBreakPreview" zoomScale="85" zoomScaleNormal="85" zoomScaleSheetLayoutView="85" zoomScalePageLayoutView="0" workbookViewId="0" topLeftCell="A1">
      <selection activeCell="V19" sqref="V19"/>
    </sheetView>
  </sheetViews>
  <sheetFormatPr defaultColWidth="8.7109375" defaultRowHeight="12.75"/>
  <cols>
    <col min="1" max="1" width="35.421875" style="9" customWidth="1"/>
    <col min="2" max="2" width="55.421875" style="9" customWidth="1"/>
    <col min="3" max="3" width="52.8515625" style="9" customWidth="1"/>
    <col min="4" max="4" width="21.00390625" style="9" customWidth="1"/>
    <col min="5" max="5" width="8.7109375" style="116" customWidth="1"/>
    <col min="6" max="6" width="11.421875" style="117" customWidth="1"/>
    <col min="7" max="7" width="16.140625" style="9" customWidth="1"/>
    <col min="8" max="8" width="31.00390625" style="9" customWidth="1"/>
    <col min="9" max="9" width="10.57421875" style="118" customWidth="1"/>
    <col min="10" max="10" width="10.8515625" style="119" customWidth="1"/>
    <col min="11" max="11" width="16.140625" style="9" customWidth="1"/>
    <col min="12" max="12" width="25.28125" style="9" customWidth="1"/>
    <col min="13" max="13" width="7.7109375" style="116" customWidth="1"/>
    <col min="14" max="14" width="14.28125" style="117" customWidth="1"/>
    <col min="15" max="15" width="15.7109375" style="117" customWidth="1"/>
    <col min="16" max="16" width="26.421875" style="9" customWidth="1"/>
    <col min="17" max="17" width="8.8515625" style="116" customWidth="1"/>
    <col min="18" max="18" width="13.57421875" style="117" customWidth="1"/>
    <col min="19" max="19" width="15.57421875" style="117" customWidth="1"/>
    <col min="20" max="20" width="26.8515625" style="9" customWidth="1"/>
    <col min="21" max="21" width="8.00390625" style="116" customWidth="1"/>
    <col min="22" max="22" width="12.28125" style="117" customWidth="1"/>
    <col min="23" max="23" width="14.7109375" style="117" customWidth="1"/>
    <col min="24" max="16384" width="8.7109375" style="9" customWidth="1"/>
  </cols>
  <sheetData>
    <row r="1" spans="1:4" ht="12.75">
      <c r="A1" s="120" t="s">
        <v>195</v>
      </c>
      <c r="B1" s="347"/>
      <c r="C1" s="120"/>
      <c r="D1" s="120"/>
    </row>
    <row r="2" spans="1:23" s="34" customFormat="1" ht="24" customHeight="1">
      <c r="A2" s="120" t="s">
        <v>196</v>
      </c>
      <c r="B2" s="120"/>
      <c r="C2" s="120"/>
      <c r="D2" s="120"/>
      <c r="E2" s="116"/>
      <c r="F2" s="11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52" customFormat="1" ht="36" customHeight="1">
      <c r="A3" s="779" t="str">
        <f>CONCATENATE("Subcomponente: ",'6_ME Comp Subcomp e Produtos'!A44)</f>
        <v>Subcomponente: 2.5. Desenvolvimento da política e da gestão da tecnologia de informação</v>
      </c>
      <c r="B3" s="779"/>
      <c r="C3" s="131"/>
      <c r="D3" s="348"/>
      <c r="E3" s="132"/>
      <c r="F3" s="133"/>
      <c r="G3" s="355"/>
      <c r="H3" s="131"/>
      <c r="I3" s="134"/>
      <c r="J3" s="135"/>
      <c r="K3" s="131"/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ht="13.5" customHeight="1">
      <c r="A4" s="797" t="s">
        <v>197</v>
      </c>
      <c r="B4" s="759" t="s">
        <v>198</v>
      </c>
      <c r="C4" s="760" t="s">
        <v>199</v>
      </c>
      <c r="D4" s="329" t="s">
        <v>200</v>
      </c>
      <c r="E4" s="349"/>
      <c r="F4" s="350"/>
      <c r="G4" s="351" t="s">
        <v>201</v>
      </c>
      <c r="H4" s="240" t="s">
        <v>202</v>
      </c>
      <c r="I4" s="241"/>
      <c r="J4" s="242"/>
      <c r="K4" s="243" t="s">
        <v>201</v>
      </c>
      <c r="L4" s="795" t="s">
        <v>203</v>
      </c>
      <c r="M4" s="795"/>
      <c r="N4" s="330"/>
      <c r="O4" s="353" t="s">
        <v>201</v>
      </c>
      <c r="P4" s="748" t="s">
        <v>204</v>
      </c>
      <c r="Q4" s="748"/>
      <c r="R4" s="748"/>
      <c r="S4" s="356" t="s">
        <v>201</v>
      </c>
      <c r="T4" s="357" t="s">
        <v>205</v>
      </c>
      <c r="U4" s="140"/>
      <c r="V4" s="88"/>
      <c r="W4" s="358" t="s">
        <v>201</v>
      </c>
    </row>
    <row r="5" spans="1:23" ht="63.75">
      <c r="A5" s="797"/>
      <c r="B5" s="759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s="67" customFormat="1" ht="13.5" customHeight="1">
      <c r="A6" s="762" t="str">
        <f>'6_ME Comp Subcomp e Produtos'!A45</f>
        <v>Plano estratégico de Tecnologia de Informação criado e implementado.</v>
      </c>
      <c r="B6" s="778" t="s">
        <v>400</v>
      </c>
      <c r="C6" s="764" t="s">
        <v>401</v>
      </c>
      <c r="D6" s="46"/>
      <c r="E6" s="299"/>
      <c r="F6" s="300"/>
      <c r="G6" s="150">
        <f aca="true" t="shared" si="0" ref="G6:G30">E6*F6</f>
        <v>0</v>
      </c>
      <c r="H6" s="42" t="s">
        <v>398</v>
      </c>
      <c r="I6" s="334">
        <v>1</v>
      </c>
      <c r="J6" s="335">
        <v>126000</v>
      </c>
      <c r="K6" s="150">
        <v>126000</v>
      </c>
      <c r="L6" s="42"/>
      <c r="M6" s="155"/>
      <c r="N6" s="156"/>
      <c r="O6" s="150">
        <f>IF($A$6&lt;&gt;"NÃO SELECIONADO",M6*N6,0)</f>
        <v>0</v>
      </c>
      <c r="P6" s="42"/>
      <c r="Q6" s="148"/>
      <c r="R6" s="149"/>
      <c r="S6" s="150">
        <f>IF($A$6&lt;&gt;"NÃO SELECIONADO",Q6*R6,0)</f>
        <v>0</v>
      </c>
      <c r="T6" s="151"/>
      <c r="U6" s="148"/>
      <c r="V6" s="149"/>
      <c r="W6" s="150">
        <f>IF($A$6&lt;&gt;"NÃO SELECIONADO",U6*V6,0)</f>
        <v>0</v>
      </c>
    </row>
    <row r="7" spans="1:23" s="67" customFormat="1" ht="12.75">
      <c r="A7" s="762"/>
      <c r="B7" s="763"/>
      <c r="C7" s="764"/>
      <c r="D7" s="42"/>
      <c r="E7" s="148"/>
      <c r="F7" s="149"/>
      <c r="G7" s="150">
        <f t="shared" si="0"/>
        <v>0</v>
      </c>
      <c r="H7" s="42"/>
      <c r="I7" s="334"/>
      <c r="J7" s="335"/>
      <c r="K7" s="150">
        <f aca="true" t="shared" si="1" ref="K7:K30">I7*J7</f>
        <v>0</v>
      </c>
      <c r="L7" s="151"/>
      <c r="M7" s="155"/>
      <c r="N7" s="156"/>
      <c r="O7" s="150">
        <f aca="true" t="shared" si="2" ref="O7:O30">M7*N7</f>
        <v>0</v>
      </c>
      <c r="P7" s="151"/>
      <c r="Q7" s="148"/>
      <c r="R7" s="149"/>
      <c r="S7" s="150">
        <f aca="true" t="shared" si="3" ref="S7:S30">Q7*R7</f>
        <v>0</v>
      </c>
      <c r="T7" s="151"/>
      <c r="U7" s="148"/>
      <c r="V7" s="149"/>
      <c r="W7" s="150">
        <f aca="true" t="shared" si="4" ref="W7:W30">U7*V7</f>
        <v>0</v>
      </c>
    </row>
    <row r="8" spans="1:23" s="67" customFormat="1" ht="12.75">
      <c r="A8" s="762"/>
      <c r="B8" s="763"/>
      <c r="C8" s="764"/>
      <c r="D8" s="276"/>
      <c r="E8" s="148"/>
      <c r="F8" s="149"/>
      <c r="G8" s="150">
        <f t="shared" si="0"/>
        <v>0</v>
      </c>
      <c r="H8" s="42"/>
      <c r="I8" s="148"/>
      <c r="J8" s="149"/>
      <c r="K8" s="150">
        <f t="shared" si="1"/>
        <v>0</v>
      </c>
      <c r="L8" s="151"/>
      <c r="M8" s="155"/>
      <c r="N8" s="156"/>
      <c r="O8" s="150">
        <f t="shared" si="2"/>
        <v>0</v>
      </c>
      <c r="P8" s="151"/>
      <c r="Q8" s="148"/>
      <c r="R8" s="149"/>
      <c r="S8" s="150">
        <f t="shared" si="3"/>
        <v>0</v>
      </c>
      <c r="T8" s="42"/>
      <c r="U8" s="148"/>
      <c r="V8" s="149"/>
      <c r="W8" s="150">
        <f t="shared" si="4"/>
        <v>0</v>
      </c>
    </row>
    <row r="9" spans="1:23" s="67" customFormat="1" ht="15.75" customHeight="1">
      <c r="A9" s="762"/>
      <c r="B9" s="763"/>
      <c r="C9" s="764"/>
      <c r="D9" s="42"/>
      <c r="E9" s="148"/>
      <c r="F9" s="149"/>
      <c r="G9" s="150">
        <f t="shared" si="0"/>
        <v>0</v>
      </c>
      <c r="H9" s="42"/>
      <c r="I9" s="148"/>
      <c r="J9" s="149"/>
      <c r="K9" s="150">
        <f t="shared" si="1"/>
        <v>0</v>
      </c>
      <c r="L9" s="151"/>
      <c r="M9" s="148"/>
      <c r="N9" s="149"/>
      <c r="O9" s="150">
        <f t="shared" si="2"/>
        <v>0</v>
      </c>
      <c r="P9" s="151"/>
      <c r="Q9" s="148"/>
      <c r="R9" s="149"/>
      <c r="S9" s="150">
        <f t="shared" si="3"/>
        <v>0</v>
      </c>
      <c r="T9" s="151"/>
      <c r="U9" s="148"/>
      <c r="V9" s="149"/>
      <c r="W9" s="150">
        <f t="shared" si="4"/>
        <v>0</v>
      </c>
    </row>
    <row r="10" spans="1:23" s="67" customFormat="1" ht="14.25" customHeight="1">
      <c r="A10" s="158">
        <f>SUM(G6:G10)+SUM(K6:K10)+SUM(O6:O10)+SUM(S6:S10)+SUM(W6:W10)</f>
        <v>126000</v>
      </c>
      <c r="B10" s="763"/>
      <c r="C10" s="764"/>
      <c r="D10" s="42"/>
      <c r="E10" s="148"/>
      <c r="F10" s="149"/>
      <c r="G10" s="150">
        <f t="shared" si="0"/>
        <v>0</v>
      </c>
      <c r="H10" s="42"/>
      <c r="I10" s="148"/>
      <c r="J10" s="149"/>
      <c r="K10" s="150">
        <f t="shared" si="1"/>
        <v>0</v>
      </c>
      <c r="L10" s="151"/>
      <c r="M10" s="148"/>
      <c r="N10" s="149"/>
      <c r="O10" s="150">
        <f t="shared" si="2"/>
        <v>0</v>
      </c>
      <c r="P10" s="151"/>
      <c r="Q10" s="148"/>
      <c r="R10" s="149"/>
      <c r="S10" s="150">
        <f t="shared" si="3"/>
        <v>0</v>
      </c>
      <c r="T10" s="151"/>
      <c r="U10" s="148"/>
      <c r="V10" s="149"/>
      <c r="W10" s="150">
        <f t="shared" si="4"/>
        <v>0</v>
      </c>
    </row>
    <row r="11" spans="1:23" s="67" customFormat="1" ht="13.5" customHeight="1">
      <c r="A11" s="762" t="str">
        <f>'6_ME Comp Subcomp e Produtos'!A46</f>
        <v>Programa de capacitação de usuários e gestores de TI implantado e avaliado</v>
      </c>
      <c r="B11" s="778" t="s">
        <v>390</v>
      </c>
      <c r="C11" s="764" t="s">
        <v>402</v>
      </c>
      <c r="D11" s="46" t="s">
        <v>399</v>
      </c>
      <c r="E11" s="155">
        <v>200</v>
      </c>
      <c r="F11" s="149">
        <v>500</v>
      </c>
      <c r="G11" s="150">
        <v>100000</v>
      </c>
      <c r="H11" s="42"/>
      <c r="I11" s="334"/>
      <c r="J11" s="335"/>
      <c r="K11" s="150">
        <f t="shared" si="1"/>
        <v>0</v>
      </c>
      <c r="L11" s="42"/>
      <c r="M11" s="299"/>
      <c r="N11" s="336"/>
      <c r="O11" s="150">
        <f t="shared" si="2"/>
        <v>0</v>
      </c>
      <c r="P11" s="42"/>
      <c r="Q11" s="155"/>
      <c r="R11" s="156"/>
      <c r="S11" s="150">
        <f t="shared" si="3"/>
        <v>0</v>
      </c>
      <c r="T11" s="151"/>
      <c r="U11" s="148"/>
      <c r="V11" s="149"/>
      <c r="W11" s="150">
        <f t="shared" si="4"/>
        <v>0</v>
      </c>
    </row>
    <row r="12" spans="1:23" s="67" customFormat="1" ht="12.75">
      <c r="A12" s="762"/>
      <c r="B12" s="763"/>
      <c r="C12" s="764"/>
      <c r="D12" s="42"/>
      <c r="E12" s="155"/>
      <c r="F12" s="156"/>
      <c r="G12" s="150">
        <f t="shared" si="0"/>
        <v>0</v>
      </c>
      <c r="H12" s="42"/>
      <c r="I12" s="334"/>
      <c r="J12" s="335"/>
      <c r="K12" s="150">
        <f t="shared" si="1"/>
        <v>0</v>
      </c>
      <c r="L12" s="42"/>
      <c r="M12" s="299"/>
      <c r="N12" s="336"/>
      <c r="O12" s="150">
        <f t="shared" si="2"/>
        <v>0</v>
      </c>
      <c r="P12" s="42"/>
      <c r="Q12" s="148"/>
      <c r="R12" s="156"/>
      <c r="S12" s="150">
        <f t="shared" si="3"/>
        <v>0</v>
      </c>
      <c r="T12" s="151"/>
      <c r="U12" s="148"/>
      <c r="V12" s="149"/>
      <c r="W12" s="150">
        <f t="shared" si="4"/>
        <v>0</v>
      </c>
    </row>
    <row r="13" spans="1:23" s="67" customFormat="1" ht="12.75">
      <c r="A13" s="762"/>
      <c r="B13" s="763"/>
      <c r="C13" s="764"/>
      <c r="D13" s="42"/>
      <c r="E13" s="155"/>
      <c r="F13" s="156"/>
      <c r="G13" s="150">
        <f t="shared" si="0"/>
        <v>0</v>
      </c>
      <c r="H13" s="151"/>
      <c r="I13" s="155"/>
      <c r="J13" s="256"/>
      <c r="K13" s="150">
        <f t="shared" si="1"/>
        <v>0</v>
      </c>
      <c r="L13" s="42"/>
      <c r="M13" s="155"/>
      <c r="N13" s="156"/>
      <c r="O13" s="150">
        <f t="shared" si="2"/>
        <v>0</v>
      </c>
      <c r="P13" s="42"/>
      <c r="Q13" s="148"/>
      <c r="R13" s="156"/>
      <c r="S13" s="150">
        <f t="shared" si="3"/>
        <v>0</v>
      </c>
      <c r="T13" s="151"/>
      <c r="U13" s="148"/>
      <c r="V13" s="149"/>
      <c r="W13" s="150">
        <f t="shared" si="4"/>
        <v>0</v>
      </c>
    </row>
    <row r="14" spans="1:23" s="67" customFormat="1" ht="12.75">
      <c r="A14" s="762"/>
      <c r="B14" s="763"/>
      <c r="C14" s="764"/>
      <c r="D14" s="42"/>
      <c r="E14" s="155"/>
      <c r="F14" s="156"/>
      <c r="G14" s="150">
        <f t="shared" si="0"/>
        <v>0</v>
      </c>
      <c r="H14" s="42"/>
      <c r="I14" s="148"/>
      <c r="J14" s="149"/>
      <c r="K14" s="150">
        <f t="shared" si="1"/>
        <v>0</v>
      </c>
      <c r="L14" s="151"/>
      <c r="M14" s="155"/>
      <c r="N14" s="156"/>
      <c r="O14" s="150">
        <f t="shared" si="2"/>
        <v>0</v>
      </c>
      <c r="P14" s="42"/>
      <c r="Q14" s="155"/>
      <c r="R14" s="156"/>
      <c r="S14" s="150">
        <f t="shared" si="3"/>
        <v>0</v>
      </c>
      <c r="T14" s="151"/>
      <c r="U14" s="148"/>
      <c r="V14" s="149"/>
      <c r="W14" s="150">
        <f t="shared" si="4"/>
        <v>0</v>
      </c>
    </row>
    <row r="15" spans="1:23" s="67" customFormat="1" ht="12.75">
      <c r="A15" s="158">
        <f>SUM(G11:G15)+SUM(K11:K15)+SUM(O11:O15)+SUM(S11:S15)+SUM(W11:W15)</f>
        <v>100000</v>
      </c>
      <c r="B15" s="763"/>
      <c r="C15" s="764"/>
      <c r="D15" s="42"/>
      <c r="E15" s="148"/>
      <c r="F15" s="149"/>
      <c r="G15" s="150">
        <f t="shared" si="0"/>
        <v>0</v>
      </c>
      <c r="H15" s="42"/>
      <c r="I15" s="148"/>
      <c r="J15" s="149"/>
      <c r="K15" s="150">
        <f t="shared" si="1"/>
        <v>0</v>
      </c>
      <c r="L15" s="42"/>
      <c r="M15" s="155"/>
      <c r="N15" s="156"/>
      <c r="O15" s="150">
        <f t="shared" si="2"/>
        <v>0</v>
      </c>
      <c r="P15" s="42"/>
      <c r="Q15" s="155"/>
      <c r="R15" s="156"/>
      <c r="S15" s="150">
        <f t="shared" si="3"/>
        <v>0</v>
      </c>
      <c r="T15" s="151"/>
      <c r="U15" s="148"/>
      <c r="V15" s="149"/>
      <c r="W15" s="150">
        <f t="shared" si="4"/>
        <v>0</v>
      </c>
    </row>
    <row r="16" spans="1:23" s="67" customFormat="1" ht="13.5" customHeight="1">
      <c r="A16" s="762" t="str">
        <f>'6_ME Comp Subcomp e Produtos'!A47</f>
        <v>Parque tecnológico do TC revisto e implementado</v>
      </c>
      <c r="B16" s="778" t="s">
        <v>428</v>
      </c>
      <c r="C16" s="764" t="s">
        <v>403</v>
      </c>
      <c r="D16" s="46"/>
      <c r="E16" s="155"/>
      <c r="F16" s="149"/>
      <c r="G16" s="150">
        <f t="shared" si="0"/>
        <v>0</v>
      </c>
      <c r="H16" s="42" t="s">
        <v>404</v>
      </c>
      <c r="I16" s="334">
        <v>1</v>
      </c>
      <c r="J16" s="335">
        <v>75041.10999999999</v>
      </c>
      <c r="K16" s="150">
        <v>75041.11</v>
      </c>
      <c r="L16" s="151" t="s">
        <v>405</v>
      </c>
      <c r="M16" s="148">
        <v>250</v>
      </c>
      <c r="N16" s="149">
        <v>2173.86</v>
      </c>
      <c r="O16" s="150">
        <v>554998.76</v>
      </c>
      <c r="P16" s="42"/>
      <c r="Q16" s="148"/>
      <c r="R16" s="149"/>
      <c r="S16" s="150">
        <f t="shared" si="3"/>
        <v>0</v>
      </c>
      <c r="T16" s="151"/>
      <c r="U16" s="148"/>
      <c r="V16" s="149"/>
      <c r="W16" s="150">
        <f t="shared" si="4"/>
        <v>0</v>
      </c>
    </row>
    <row r="17" spans="1:23" s="67" customFormat="1" ht="12.75">
      <c r="A17" s="762"/>
      <c r="B17" s="763"/>
      <c r="C17" s="764"/>
      <c r="D17" s="42"/>
      <c r="E17" s="148"/>
      <c r="F17" s="149"/>
      <c r="G17" s="150">
        <f t="shared" si="0"/>
        <v>0</v>
      </c>
      <c r="H17" s="154" t="s">
        <v>427</v>
      </c>
      <c r="I17" s="334">
        <v>1</v>
      </c>
      <c r="J17" s="335">
        <v>100000</v>
      </c>
      <c r="K17" s="150">
        <f t="shared" si="1"/>
        <v>100000</v>
      </c>
      <c r="L17" s="151" t="s">
        <v>387</v>
      </c>
      <c r="M17" s="148">
        <v>43</v>
      </c>
      <c r="N17" s="149">
        <v>4251.112790697674</v>
      </c>
      <c r="O17" s="150">
        <v>182797.85</v>
      </c>
      <c r="P17" s="42"/>
      <c r="Q17" s="148"/>
      <c r="R17" s="149"/>
      <c r="S17" s="150">
        <f t="shared" si="3"/>
        <v>0</v>
      </c>
      <c r="T17" s="151"/>
      <c r="U17" s="148"/>
      <c r="V17" s="149"/>
      <c r="W17" s="150">
        <f t="shared" si="4"/>
        <v>0</v>
      </c>
    </row>
    <row r="18" spans="1:23" s="67" customFormat="1" ht="21" customHeight="1">
      <c r="A18" s="762"/>
      <c r="B18" s="763"/>
      <c r="C18" s="764"/>
      <c r="D18" s="42"/>
      <c r="E18" s="148"/>
      <c r="F18" s="149"/>
      <c r="G18" s="150">
        <f t="shared" si="0"/>
        <v>0</v>
      </c>
      <c r="H18" s="42"/>
      <c r="I18" s="253"/>
      <c r="J18" s="254"/>
      <c r="K18" s="150">
        <f t="shared" si="1"/>
        <v>0</v>
      </c>
      <c r="L18" s="151"/>
      <c r="M18" s="148"/>
      <c r="N18" s="149"/>
      <c r="O18" s="150">
        <f t="shared" si="2"/>
        <v>0</v>
      </c>
      <c r="P18" s="42"/>
      <c r="Q18" s="148"/>
      <c r="R18" s="149"/>
      <c r="S18" s="150">
        <f t="shared" si="3"/>
        <v>0</v>
      </c>
      <c r="T18" s="151"/>
      <c r="U18" s="148"/>
      <c r="V18" s="149"/>
      <c r="W18" s="150">
        <f t="shared" si="4"/>
        <v>0</v>
      </c>
    </row>
    <row r="19" spans="1:23" s="67" customFormat="1" ht="36" customHeight="1">
      <c r="A19" s="762"/>
      <c r="B19" s="763"/>
      <c r="C19" s="764"/>
      <c r="D19" s="42"/>
      <c r="E19" s="148"/>
      <c r="F19" s="149"/>
      <c r="G19" s="150">
        <f t="shared" si="0"/>
        <v>0</v>
      </c>
      <c r="H19" s="42"/>
      <c r="I19" s="253"/>
      <c r="J19" s="254"/>
      <c r="K19" s="150">
        <f t="shared" si="1"/>
        <v>0</v>
      </c>
      <c r="L19" s="151"/>
      <c r="M19" s="148"/>
      <c r="N19" s="149"/>
      <c r="O19" s="150">
        <f t="shared" si="2"/>
        <v>0</v>
      </c>
      <c r="P19" s="42"/>
      <c r="Q19" s="148"/>
      <c r="R19" s="149"/>
      <c r="S19" s="150">
        <f t="shared" si="3"/>
        <v>0</v>
      </c>
      <c r="T19" s="151"/>
      <c r="U19" s="148"/>
      <c r="V19" s="149"/>
      <c r="W19" s="150">
        <f t="shared" si="4"/>
        <v>0</v>
      </c>
    </row>
    <row r="20" spans="1:23" s="67" customFormat="1" ht="12.75">
      <c r="A20" s="158">
        <f>SUM(G16:G20)+SUM(K16:K20)+SUM(O16:O20)+SUM(S16:S20)+SUM(W16:W20)</f>
        <v>912837.72</v>
      </c>
      <c r="B20" s="763"/>
      <c r="C20" s="764"/>
      <c r="D20" s="42"/>
      <c r="E20" s="148"/>
      <c r="F20" s="149"/>
      <c r="G20" s="150">
        <f t="shared" si="0"/>
        <v>0</v>
      </c>
      <c r="H20" s="42"/>
      <c r="I20" s="148"/>
      <c r="J20" s="149"/>
      <c r="K20" s="150">
        <f t="shared" si="1"/>
        <v>0</v>
      </c>
      <c r="L20" s="151"/>
      <c r="M20" s="148"/>
      <c r="N20" s="149"/>
      <c r="O20" s="150">
        <f t="shared" si="2"/>
        <v>0</v>
      </c>
      <c r="P20" s="42"/>
      <c r="Q20" s="148"/>
      <c r="R20" s="149"/>
      <c r="S20" s="150">
        <f t="shared" si="3"/>
        <v>0</v>
      </c>
      <c r="T20" s="151"/>
      <c r="U20" s="148"/>
      <c r="V20" s="149"/>
      <c r="W20" s="150">
        <f t="shared" si="4"/>
        <v>0</v>
      </c>
    </row>
    <row r="21" spans="1:23" s="67" customFormat="1" ht="13.5" customHeight="1" hidden="1">
      <c r="A21" s="762">
        <f>'6_ME Comp Subcomp e Produtos'!A48</f>
        <v>0</v>
      </c>
      <c r="B21" s="763"/>
      <c r="C21" s="764" t="s">
        <v>244</v>
      </c>
      <c r="D21" s="42"/>
      <c r="E21" s="148"/>
      <c r="F21" s="149"/>
      <c r="G21" s="150">
        <f t="shared" si="0"/>
        <v>0</v>
      </c>
      <c r="H21" s="42"/>
      <c r="I21" s="253"/>
      <c r="J21" s="254"/>
      <c r="K21" s="150">
        <f t="shared" si="1"/>
        <v>0</v>
      </c>
      <c r="L21" s="42"/>
      <c r="M21" s="299"/>
      <c r="N21" s="336"/>
      <c r="O21" s="150">
        <f t="shared" si="2"/>
        <v>0</v>
      </c>
      <c r="P21" s="42"/>
      <c r="Q21" s="148"/>
      <c r="R21" s="153"/>
      <c r="S21" s="150">
        <f t="shared" si="3"/>
        <v>0</v>
      </c>
      <c r="T21" s="151"/>
      <c r="U21" s="148"/>
      <c r="V21" s="149"/>
      <c r="W21" s="150">
        <f t="shared" si="4"/>
        <v>0</v>
      </c>
    </row>
    <row r="22" spans="1:23" s="67" customFormat="1" ht="12.75" hidden="1">
      <c r="A22" s="762"/>
      <c r="B22" s="763"/>
      <c r="C22" s="764"/>
      <c r="D22" s="42"/>
      <c r="E22" s="148"/>
      <c r="F22" s="149"/>
      <c r="G22" s="150">
        <f t="shared" si="0"/>
        <v>0</v>
      </c>
      <c r="H22" s="42"/>
      <c r="I22" s="148"/>
      <c r="J22" s="149"/>
      <c r="K22" s="150">
        <f t="shared" si="1"/>
        <v>0</v>
      </c>
      <c r="L22" s="42"/>
      <c r="M22" s="299"/>
      <c r="N22" s="336"/>
      <c r="O22" s="150">
        <f t="shared" si="2"/>
        <v>0</v>
      </c>
      <c r="P22" s="42"/>
      <c r="Q22" s="148"/>
      <c r="R22" s="153"/>
      <c r="S22" s="150">
        <f t="shared" si="3"/>
        <v>0</v>
      </c>
      <c r="T22" s="151"/>
      <c r="U22" s="148"/>
      <c r="V22" s="149"/>
      <c r="W22" s="150">
        <f t="shared" si="4"/>
        <v>0</v>
      </c>
    </row>
    <row r="23" spans="1:23" s="67" customFormat="1" ht="12.75" hidden="1">
      <c r="A23" s="762"/>
      <c r="B23" s="763"/>
      <c r="C23" s="764"/>
      <c r="D23" s="42"/>
      <c r="E23" s="148"/>
      <c r="F23" s="149"/>
      <c r="G23" s="150">
        <f t="shared" si="0"/>
        <v>0</v>
      </c>
      <c r="H23" s="42"/>
      <c r="I23" s="148"/>
      <c r="J23" s="149"/>
      <c r="K23" s="150">
        <f t="shared" si="1"/>
        <v>0</v>
      </c>
      <c r="L23" s="151"/>
      <c r="M23" s="155"/>
      <c r="N23" s="156"/>
      <c r="O23" s="150">
        <f t="shared" si="2"/>
        <v>0</v>
      </c>
      <c r="P23" s="42"/>
      <c r="Q23" s="148"/>
      <c r="R23" s="153"/>
      <c r="S23" s="150">
        <f t="shared" si="3"/>
        <v>0</v>
      </c>
      <c r="T23" s="151"/>
      <c r="U23" s="148"/>
      <c r="V23" s="149"/>
      <c r="W23" s="150">
        <f t="shared" si="4"/>
        <v>0</v>
      </c>
    </row>
    <row r="24" spans="1:23" s="67" customFormat="1" ht="12.75" hidden="1">
      <c r="A24" s="762"/>
      <c r="B24" s="763"/>
      <c r="C24" s="764"/>
      <c r="D24" s="42"/>
      <c r="E24" s="148"/>
      <c r="F24" s="149"/>
      <c r="G24" s="150">
        <f t="shared" si="0"/>
        <v>0</v>
      </c>
      <c r="H24" s="42"/>
      <c r="I24" s="148"/>
      <c r="J24" s="149"/>
      <c r="K24" s="150">
        <f t="shared" si="1"/>
        <v>0</v>
      </c>
      <c r="L24" s="151"/>
      <c r="M24" s="155"/>
      <c r="N24" s="156"/>
      <c r="O24" s="150">
        <f t="shared" si="2"/>
        <v>0</v>
      </c>
      <c r="P24" s="42"/>
      <c r="Q24" s="148"/>
      <c r="R24" s="153"/>
      <c r="S24" s="150">
        <f t="shared" si="3"/>
        <v>0</v>
      </c>
      <c r="T24" s="151"/>
      <c r="U24" s="148"/>
      <c r="V24" s="149"/>
      <c r="W24" s="150">
        <f t="shared" si="4"/>
        <v>0</v>
      </c>
    </row>
    <row r="25" spans="1:23" s="67" customFormat="1" ht="12.75" hidden="1">
      <c r="A25" s="158">
        <f>SUM(G21:G25)+SUM(K21:K25)+SUM(O21:O25)+SUM(S21:S25)+SUM(W21:W25)</f>
        <v>0</v>
      </c>
      <c r="B25" s="763"/>
      <c r="C25" s="764"/>
      <c r="D25" s="42"/>
      <c r="E25" s="148"/>
      <c r="F25" s="149"/>
      <c r="G25" s="150">
        <f t="shared" si="0"/>
        <v>0</v>
      </c>
      <c r="H25" s="42"/>
      <c r="I25" s="148"/>
      <c r="J25" s="149"/>
      <c r="K25" s="150">
        <f t="shared" si="1"/>
        <v>0</v>
      </c>
      <c r="L25" s="151"/>
      <c r="M25" s="155"/>
      <c r="N25" s="156"/>
      <c r="O25" s="150">
        <f t="shared" si="2"/>
        <v>0</v>
      </c>
      <c r="P25" s="42"/>
      <c r="Q25" s="148"/>
      <c r="R25" s="153"/>
      <c r="S25" s="150">
        <f t="shared" si="3"/>
        <v>0</v>
      </c>
      <c r="T25" s="151"/>
      <c r="U25" s="148"/>
      <c r="V25" s="149"/>
      <c r="W25" s="150">
        <f t="shared" si="4"/>
        <v>0</v>
      </c>
    </row>
    <row r="26" spans="1:23" s="67" customFormat="1" ht="13.5" customHeight="1" hidden="1">
      <c r="A26" s="762">
        <f>'6_ME Comp Subcomp e Produtos'!A49</f>
        <v>0</v>
      </c>
      <c r="B26" s="763"/>
      <c r="C26" s="764" t="s">
        <v>244</v>
      </c>
      <c r="D26" s="42"/>
      <c r="E26" s="148"/>
      <c r="F26" s="149"/>
      <c r="G26" s="150">
        <f t="shared" si="0"/>
        <v>0</v>
      </c>
      <c r="H26" s="42"/>
      <c r="I26" s="253"/>
      <c r="J26" s="254"/>
      <c r="K26" s="150">
        <f t="shared" si="1"/>
        <v>0</v>
      </c>
      <c r="L26" s="151"/>
      <c r="M26" s="148"/>
      <c r="N26" s="149"/>
      <c r="O26" s="150">
        <f t="shared" si="2"/>
        <v>0</v>
      </c>
      <c r="P26" s="151"/>
      <c r="Q26" s="148"/>
      <c r="R26" s="149"/>
      <c r="S26" s="150">
        <f t="shared" si="3"/>
        <v>0</v>
      </c>
      <c r="T26" s="151"/>
      <c r="U26" s="148"/>
      <c r="V26" s="149"/>
      <c r="W26" s="150">
        <f t="shared" si="4"/>
        <v>0</v>
      </c>
    </row>
    <row r="27" spans="1:23" s="67" customFormat="1" ht="12.75" hidden="1">
      <c r="A27" s="762"/>
      <c r="B27" s="763"/>
      <c r="C27" s="764"/>
      <c r="D27" s="42"/>
      <c r="E27" s="148"/>
      <c r="F27" s="149"/>
      <c r="G27" s="150">
        <f t="shared" si="0"/>
        <v>0</v>
      </c>
      <c r="H27" s="42"/>
      <c r="I27" s="253"/>
      <c r="J27" s="254"/>
      <c r="K27" s="150">
        <f t="shared" si="1"/>
        <v>0</v>
      </c>
      <c r="L27" s="151"/>
      <c r="M27" s="148"/>
      <c r="N27" s="149"/>
      <c r="O27" s="150">
        <f t="shared" si="2"/>
        <v>0</v>
      </c>
      <c r="P27" s="151"/>
      <c r="Q27" s="148"/>
      <c r="R27" s="149"/>
      <c r="S27" s="150">
        <f t="shared" si="3"/>
        <v>0</v>
      </c>
      <c r="T27" s="151"/>
      <c r="U27" s="148"/>
      <c r="V27" s="149"/>
      <c r="W27" s="150">
        <f t="shared" si="4"/>
        <v>0</v>
      </c>
    </row>
    <row r="28" spans="1:23" s="67" customFormat="1" ht="12.75" hidden="1">
      <c r="A28" s="762"/>
      <c r="B28" s="763"/>
      <c r="C28" s="764"/>
      <c r="D28" s="42"/>
      <c r="E28" s="148"/>
      <c r="F28" s="149"/>
      <c r="G28" s="150">
        <f t="shared" si="0"/>
        <v>0</v>
      </c>
      <c r="H28" s="42"/>
      <c r="I28" s="253"/>
      <c r="J28" s="254"/>
      <c r="K28" s="150">
        <f t="shared" si="1"/>
        <v>0</v>
      </c>
      <c r="L28" s="151"/>
      <c r="M28" s="148"/>
      <c r="N28" s="149"/>
      <c r="O28" s="150">
        <f t="shared" si="2"/>
        <v>0</v>
      </c>
      <c r="P28" s="151"/>
      <c r="Q28" s="148"/>
      <c r="R28" s="149"/>
      <c r="S28" s="150">
        <f t="shared" si="3"/>
        <v>0</v>
      </c>
      <c r="T28" s="151"/>
      <c r="U28" s="148"/>
      <c r="V28" s="149"/>
      <c r="W28" s="150">
        <f t="shared" si="4"/>
        <v>0</v>
      </c>
    </row>
    <row r="29" spans="1:23" s="67" customFormat="1" ht="12.75" hidden="1">
      <c r="A29" s="762"/>
      <c r="B29" s="763"/>
      <c r="C29" s="764"/>
      <c r="D29" s="42"/>
      <c r="E29" s="148"/>
      <c r="F29" s="149"/>
      <c r="G29" s="150">
        <f t="shared" si="0"/>
        <v>0</v>
      </c>
      <c r="H29" s="42"/>
      <c r="I29" s="148"/>
      <c r="J29" s="149"/>
      <c r="K29" s="150">
        <f t="shared" si="1"/>
        <v>0</v>
      </c>
      <c r="L29" s="151"/>
      <c r="M29" s="148"/>
      <c r="N29" s="149"/>
      <c r="O29" s="150">
        <f t="shared" si="2"/>
        <v>0</v>
      </c>
      <c r="P29" s="151"/>
      <c r="Q29" s="148"/>
      <c r="R29" s="149"/>
      <c r="S29" s="150">
        <f t="shared" si="3"/>
        <v>0</v>
      </c>
      <c r="T29" s="151"/>
      <c r="U29" s="148"/>
      <c r="V29" s="149"/>
      <c r="W29" s="150">
        <f t="shared" si="4"/>
        <v>0</v>
      </c>
    </row>
    <row r="30" spans="1:23" s="67" customFormat="1" ht="12.75" hidden="1">
      <c r="A30" s="158">
        <f>SUM(G26:G30)+SUM(K26:K30)+SUM(O26:O30)+SUM(S26:S30)+SUM(W26:W30)</f>
        <v>0</v>
      </c>
      <c r="B30" s="763"/>
      <c r="C30" s="764"/>
      <c r="D30" s="42"/>
      <c r="E30" s="148"/>
      <c r="F30" s="149"/>
      <c r="G30" s="150">
        <f t="shared" si="0"/>
        <v>0</v>
      </c>
      <c r="H30" s="42"/>
      <c r="I30" s="148"/>
      <c r="J30" s="149"/>
      <c r="K30" s="150">
        <f t="shared" si="1"/>
        <v>0</v>
      </c>
      <c r="L30" s="151"/>
      <c r="M30" s="148"/>
      <c r="N30" s="149"/>
      <c r="O30" s="150">
        <f t="shared" si="2"/>
        <v>0</v>
      </c>
      <c r="P30" s="151"/>
      <c r="Q30" s="148"/>
      <c r="R30" s="149"/>
      <c r="S30" s="150">
        <f t="shared" si="3"/>
        <v>0</v>
      </c>
      <c r="T30" s="151"/>
      <c r="U30" s="148"/>
      <c r="V30" s="149"/>
      <c r="W30" s="150">
        <f t="shared" si="4"/>
        <v>0</v>
      </c>
    </row>
    <row r="31" spans="1:23" ht="12.75">
      <c r="A31" s="359" t="s">
        <v>227</v>
      </c>
      <c r="B31" s="360">
        <f>SUM(G31:W31)</f>
        <v>1138837.72</v>
      </c>
      <c r="C31" s="361"/>
      <c r="D31" s="362"/>
      <c r="E31" s="281"/>
      <c r="F31" s="282"/>
      <c r="G31" s="283">
        <f>SUM(G6:G30)</f>
        <v>100000</v>
      </c>
      <c r="H31" s="363"/>
      <c r="I31" s="281"/>
      <c r="J31" s="284"/>
      <c r="K31" s="282">
        <f>SUM(K6:K30)</f>
        <v>301041.11</v>
      </c>
      <c r="L31" s="285"/>
      <c r="M31" s="281"/>
      <c r="N31" s="282"/>
      <c r="O31" s="283">
        <f>SUM(O6:O30)</f>
        <v>737796.61</v>
      </c>
      <c r="P31" s="285"/>
      <c r="Q31" s="281"/>
      <c r="R31" s="282"/>
      <c r="S31" s="283">
        <f>SUM(S6:S30)</f>
        <v>0</v>
      </c>
      <c r="T31" s="285"/>
      <c r="U31" s="281"/>
      <c r="V31" s="282"/>
      <c r="W31" s="283">
        <f>SUM(W6:W30)</f>
        <v>0</v>
      </c>
    </row>
    <row r="33" ht="12.75">
      <c r="K33" s="364"/>
    </row>
    <row r="34" ht="12.75">
      <c r="W34" s="117" t="s">
        <v>243</v>
      </c>
    </row>
    <row r="35" ht="12.75">
      <c r="W35" s="117" t="s">
        <v>243</v>
      </c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39375" right="0.39375" top="0.7875" bottom="0.5902777777777778" header="0.5118055555555555" footer="0.39375"/>
  <pageSetup horizontalDpi="300" verticalDpi="300" orientation="landscape" paperSize="9" scale="61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1"/>
  <sheetViews>
    <sheetView view="pageBreakPreview" zoomScale="85" zoomScaleNormal="85" zoomScaleSheetLayoutView="85" zoomScalePageLayoutView="0" workbookViewId="0" topLeftCell="I1">
      <selection activeCell="T11" sqref="T11"/>
    </sheetView>
  </sheetViews>
  <sheetFormatPr defaultColWidth="8.7109375" defaultRowHeight="12.75"/>
  <cols>
    <col min="1" max="1" width="34.7109375" style="9" customWidth="1"/>
    <col min="2" max="2" width="55.421875" style="9" customWidth="1"/>
    <col min="3" max="3" width="52.8515625" style="9" customWidth="1"/>
    <col min="4" max="4" width="26.8515625" style="9" customWidth="1"/>
    <col min="5" max="5" width="9.7109375" style="116" customWidth="1"/>
    <col min="6" max="6" width="12.7109375" style="117" customWidth="1"/>
    <col min="7" max="7" width="18.8515625" style="9" customWidth="1"/>
    <col min="8" max="8" width="31.00390625" style="9" customWidth="1"/>
    <col min="9" max="9" width="10.7109375" style="118" customWidth="1"/>
    <col min="10" max="10" width="11.57421875" style="119" customWidth="1"/>
    <col min="11" max="11" width="17.421875" style="9" customWidth="1"/>
    <col min="12" max="12" width="24.140625" style="9" customWidth="1"/>
    <col min="13" max="13" width="6.421875" style="116" customWidth="1"/>
    <col min="14" max="14" width="12.7109375" style="117" customWidth="1"/>
    <col min="15" max="15" width="16.421875" style="117" customWidth="1"/>
    <col min="16" max="16" width="28.28125" style="9" customWidth="1"/>
    <col min="17" max="17" width="8.8515625" style="116" customWidth="1"/>
    <col min="18" max="18" width="13.28125" style="117" customWidth="1"/>
    <col min="19" max="19" width="18.421875" style="117" customWidth="1"/>
    <col min="20" max="20" width="26.8515625" style="9" customWidth="1"/>
    <col min="21" max="21" width="8.00390625" style="116" customWidth="1"/>
    <col min="22" max="22" width="10.28125" style="117" customWidth="1"/>
    <col min="23" max="23" width="14.7109375" style="117" customWidth="1"/>
    <col min="24" max="16384" width="8.7109375" style="9" customWidth="1"/>
  </cols>
  <sheetData>
    <row r="1" spans="1:4" ht="12.75">
      <c r="A1" s="120" t="s">
        <v>195</v>
      </c>
      <c r="B1" s="347"/>
      <c r="C1" s="120"/>
      <c r="D1" s="120"/>
    </row>
    <row r="2" spans="1:23" s="34" customFormat="1" ht="24" customHeight="1">
      <c r="A2" s="120" t="s">
        <v>196</v>
      </c>
      <c r="B2" s="120"/>
      <c r="C2" s="120"/>
      <c r="D2" s="120"/>
      <c r="E2" s="116"/>
      <c r="F2" s="11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52" customFormat="1" ht="31.5" customHeight="1">
      <c r="A3" s="779" t="str">
        <f>CONCATENATE("Subcomponente: ",'6_ME Comp Subcomp e Produtos'!A50)</f>
        <v>Subcomponente: 2.6. Adequação da política e gestão de pessoal</v>
      </c>
      <c r="B3" s="779"/>
      <c r="C3" s="131"/>
      <c r="D3" s="131"/>
      <c r="E3" s="132"/>
      <c r="F3" s="133"/>
      <c r="G3" s="131"/>
      <c r="H3" s="131"/>
      <c r="I3" s="134"/>
      <c r="J3" s="135"/>
      <c r="K3" s="365" t="s">
        <v>243</v>
      </c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ht="13.5" customHeight="1">
      <c r="A4" s="759" t="s">
        <v>197</v>
      </c>
      <c r="B4" s="759" t="s">
        <v>198</v>
      </c>
      <c r="C4" s="760" t="s">
        <v>199</v>
      </c>
      <c r="D4" s="366" t="s">
        <v>200</v>
      </c>
      <c r="E4" s="367"/>
      <c r="F4" s="368"/>
      <c r="G4" s="369" t="s">
        <v>201</v>
      </c>
      <c r="H4" s="370" t="s">
        <v>202</v>
      </c>
      <c r="I4" s="371"/>
      <c r="J4" s="372"/>
      <c r="K4" s="373" t="s">
        <v>201</v>
      </c>
      <c r="L4" s="798" t="s">
        <v>203</v>
      </c>
      <c r="M4" s="798"/>
      <c r="N4" s="375"/>
      <c r="O4" s="376" t="s">
        <v>201</v>
      </c>
      <c r="P4" s="799" t="s">
        <v>204</v>
      </c>
      <c r="Q4" s="799"/>
      <c r="R4" s="799"/>
      <c r="S4" s="377" t="s">
        <v>201</v>
      </c>
      <c r="T4" s="374" t="s">
        <v>205</v>
      </c>
      <c r="U4" s="378"/>
      <c r="V4" s="375"/>
      <c r="W4" s="379" t="s">
        <v>201</v>
      </c>
    </row>
    <row r="5" spans="1:23" ht="63.75">
      <c r="A5" s="759"/>
      <c r="B5" s="759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s="67" customFormat="1" ht="13.5" customHeight="1">
      <c r="A6" s="762" t="str">
        <f>'6_ME Comp Subcomp e Produtos'!A51</f>
        <v>Política de Gestão de Pessoas definida </v>
      </c>
      <c r="B6" s="800" t="s">
        <v>406</v>
      </c>
      <c r="C6" s="764" t="s">
        <v>407</v>
      </c>
      <c r="D6" s="46" t="s">
        <v>386</v>
      </c>
      <c r="E6" s="155">
        <v>15</v>
      </c>
      <c r="F6" s="149">
        <v>2000</v>
      </c>
      <c r="G6" s="150">
        <v>30000</v>
      </c>
      <c r="H6" s="42" t="s">
        <v>410</v>
      </c>
      <c r="I6" s="148">
        <v>1</v>
      </c>
      <c r="J6" s="149">
        <v>62264.049999999996</v>
      </c>
      <c r="K6" s="150">
        <v>62264.049999999996</v>
      </c>
      <c r="L6" s="42"/>
      <c r="M6" s="148"/>
      <c r="N6" s="149"/>
      <c r="O6" s="150">
        <f aca="true" t="shared" si="0" ref="O6:O30">M6*N6</f>
        <v>0</v>
      </c>
      <c r="P6" s="151"/>
      <c r="Q6" s="155"/>
      <c r="R6" s="156"/>
      <c r="S6" s="150">
        <f aca="true" t="shared" si="1" ref="S6:S30">Q6*R6</f>
        <v>0</v>
      </c>
      <c r="T6" s="42" t="s">
        <v>243</v>
      </c>
      <c r="U6" s="148"/>
      <c r="V6" s="149"/>
      <c r="W6" s="150">
        <f aca="true" t="shared" si="2" ref="W6:W30">U6*V6</f>
        <v>0</v>
      </c>
    </row>
    <row r="7" spans="1:23" s="67" customFormat="1" ht="12.75">
      <c r="A7" s="762"/>
      <c r="B7" s="801"/>
      <c r="C7" s="764"/>
      <c r="D7" s="42"/>
      <c r="E7" s="148"/>
      <c r="F7" s="149"/>
      <c r="G7" s="150">
        <f aca="true" t="shared" si="3" ref="G7:G30">E7*F7</f>
        <v>0</v>
      </c>
      <c r="H7" s="42"/>
      <c r="I7" s="148"/>
      <c r="J7" s="149"/>
      <c r="K7" s="150"/>
      <c r="L7" s="42"/>
      <c r="M7" s="148"/>
      <c r="N7" s="149"/>
      <c r="O7" s="150">
        <f t="shared" si="0"/>
        <v>0</v>
      </c>
      <c r="P7" s="151" t="s">
        <v>243</v>
      </c>
      <c r="Q7" s="148"/>
      <c r="R7" s="149"/>
      <c r="S7" s="150">
        <f t="shared" si="1"/>
        <v>0</v>
      </c>
      <c r="T7" s="151"/>
      <c r="U7" s="148"/>
      <c r="V7" s="149"/>
      <c r="W7" s="150">
        <f t="shared" si="2"/>
        <v>0</v>
      </c>
    </row>
    <row r="8" spans="1:23" s="67" customFormat="1" ht="12.75">
      <c r="A8" s="762"/>
      <c r="B8" s="801"/>
      <c r="C8" s="764"/>
      <c r="D8" s="42"/>
      <c r="E8" s="148"/>
      <c r="F8" s="149"/>
      <c r="G8" s="150">
        <f t="shared" si="3"/>
        <v>0</v>
      </c>
      <c r="H8" s="42"/>
      <c r="I8" s="148"/>
      <c r="J8" s="149"/>
      <c r="K8" s="150">
        <f aca="true" t="shared" si="4" ref="K8:K30">I8*J8</f>
        <v>0</v>
      </c>
      <c r="L8" s="42"/>
      <c r="M8" s="148"/>
      <c r="N8" s="149"/>
      <c r="O8" s="150">
        <f t="shared" si="0"/>
        <v>0</v>
      </c>
      <c r="P8" s="151"/>
      <c r="Q8" s="148"/>
      <c r="R8" s="149"/>
      <c r="S8" s="150">
        <f t="shared" si="1"/>
        <v>0</v>
      </c>
      <c r="T8" s="42"/>
      <c r="U8" s="148"/>
      <c r="V8" s="149"/>
      <c r="W8" s="150">
        <f t="shared" si="2"/>
        <v>0</v>
      </c>
    </row>
    <row r="9" spans="1:23" s="67" customFormat="1" ht="20.25" customHeight="1">
      <c r="A9" s="762"/>
      <c r="B9" s="801"/>
      <c r="C9" s="764"/>
      <c r="D9" s="276"/>
      <c r="E9" s="148"/>
      <c r="F9" s="149"/>
      <c r="G9" s="150">
        <f t="shared" si="3"/>
        <v>0</v>
      </c>
      <c r="H9" s="42"/>
      <c r="I9" s="148"/>
      <c r="J9" s="149"/>
      <c r="K9" s="150">
        <f t="shared" si="4"/>
        <v>0</v>
      </c>
      <c r="L9" s="42"/>
      <c r="M9" s="155"/>
      <c r="N9" s="156"/>
      <c r="O9" s="150">
        <f t="shared" si="0"/>
        <v>0</v>
      </c>
      <c r="P9" s="151"/>
      <c r="Q9" s="148"/>
      <c r="R9" s="149"/>
      <c r="S9" s="150">
        <f t="shared" si="1"/>
        <v>0</v>
      </c>
      <c r="T9" s="151"/>
      <c r="U9" s="148"/>
      <c r="V9" s="149"/>
      <c r="W9" s="150">
        <f t="shared" si="2"/>
        <v>0</v>
      </c>
    </row>
    <row r="10" spans="1:23" s="67" customFormat="1" ht="12.75">
      <c r="A10" s="380">
        <f>SUM(G6:G10)+SUM(K6:K10)+SUM(O6:O10)+SUM(S6:S10)+SUM(W6:W10)</f>
        <v>92264.04999999999</v>
      </c>
      <c r="B10" s="801"/>
      <c r="C10" s="764"/>
      <c r="D10" s="42"/>
      <c r="E10" s="148"/>
      <c r="F10" s="149"/>
      <c r="G10" s="150">
        <f t="shared" si="3"/>
        <v>0</v>
      </c>
      <c r="H10" s="42"/>
      <c r="I10" s="148"/>
      <c r="J10" s="149"/>
      <c r="K10" s="150">
        <f t="shared" si="4"/>
        <v>0</v>
      </c>
      <c r="L10" s="42"/>
      <c r="M10" s="155"/>
      <c r="N10" s="156"/>
      <c r="O10" s="150">
        <f t="shared" si="0"/>
        <v>0</v>
      </c>
      <c r="P10" s="151"/>
      <c r="Q10" s="148"/>
      <c r="R10" s="149"/>
      <c r="S10" s="150">
        <f t="shared" si="1"/>
        <v>0</v>
      </c>
      <c r="T10" s="151"/>
      <c r="U10" s="148"/>
      <c r="V10" s="149"/>
      <c r="W10" s="150">
        <f t="shared" si="2"/>
        <v>0</v>
      </c>
    </row>
    <row r="11" spans="1:23" s="67" customFormat="1" ht="13.5" customHeight="1">
      <c r="A11" s="762" t="str">
        <f>'6_ME Comp Subcomp e Produtos'!A52</f>
        <v>Instituto de Contas estruturado com programa de capacitação elaborado, implantado e avaliado</v>
      </c>
      <c r="B11" s="802" t="s">
        <v>408</v>
      </c>
      <c r="C11" s="764" t="s">
        <v>409</v>
      </c>
      <c r="D11" s="46" t="s">
        <v>386</v>
      </c>
      <c r="E11" s="155">
        <v>210</v>
      </c>
      <c r="F11" s="149">
        <v>782.5</v>
      </c>
      <c r="G11" s="150">
        <v>164325.12</v>
      </c>
      <c r="H11" s="381"/>
      <c r="I11" s="148"/>
      <c r="J11" s="149"/>
      <c r="K11" s="150">
        <f t="shared" si="4"/>
        <v>0</v>
      </c>
      <c r="L11" s="42" t="s">
        <v>387</v>
      </c>
      <c r="M11" s="155">
        <v>4</v>
      </c>
      <c r="N11" s="156">
        <v>2845</v>
      </c>
      <c r="O11" s="150">
        <v>11380</v>
      </c>
      <c r="P11" s="42" t="s">
        <v>411</v>
      </c>
      <c r="Q11" s="148">
        <v>102</v>
      </c>
      <c r="R11" s="153">
        <v>114.42</v>
      </c>
      <c r="S11" s="150">
        <v>11670.69</v>
      </c>
      <c r="T11" s="42"/>
      <c r="U11" s="148"/>
      <c r="V11" s="149"/>
      <c r="W11" s="150">
        <f t="shared" si="2"/>
        <v>0</v>
      </c>
    </row>
    <row r="12" spans="1:23" s="67" customFormat="1" ht="12.75">
      <c r="A12" s="762"/>
      <c r="B12" s="803"/>
      <c r="C12" s="764"/>
      <c r="D12" s="42"/>
      <c r="E12" s="148"/>
      <c r="F12" s="149"/>
      <c r="G12" s="150">
        <f t="shared" si="3"/>
        <v>0</v>
      </c>
      <c r="H12" s="42"/>
      <c r="I12" s="148"/>
      <c r="J12" s="149"/>
      <c r="K12" s="150">
        <f t="shared" si="4"/>
        <v>0</v>
      </c>
      <c r="L12" s="42"/>
      <c r="M12" s="155"/>
      <c r="N12" s="156"/>
      <c r="O12" s="150">
        <f t="shared" si="0"/>
        <v>0</v>
      </c>
      <c r="P12" s="42" t="s">
        <v>412</v>
      </c>
      <c r="Q12" s="148">
        <v>8</v>
      </c>
      <c r="R12" s="153">
        <v>5625</v>
      </c>
      <c r="S12" s="150">
        <v>45000</v>
      </c>
      <c r="T12" s="151"/>
      <c r="U12" s="148"/>
      <c r="V12" s="149"/>
      <c r="W12" s="150">
        <f t="shared" si="2"/>
        <v>0</v>
      </c>
    </row>
    <row r="13" spans="1:23" s="67" customFormat="1" ht="12.75">
      <c r="A13" s="762"/>
      <c r="B13" s="803"/>
      <c r="C13" s="764"/>
      <c r="D13" s="276"/>
      <c r="E13" s="148"/>
      <c r="F13" s="149"/>
      <c r="G13" s="150">
        <f t="shared" si="3"/>
        <v>0</v>
      </c>
      <c r="H13" s="42"/>
      <c r="I13" s="148"/>
      <c r="J13" s="149"/>
      <c r="K13" s="150">
        <f t="shared" si="4"/>
        <v>0</v>
      </c>
      <c r="L13" s="42"/>
      <c r="M13" s="155"/>
      <c r="N13" s="156"/>
      <c r="O13" s="150">
        <f t="shared" si="0"/>
        <v>0</v>
      </c>
      <c r="P13" s="151"/>
      <c r="Q13" s="148"/>
      <c r="R13" s="149"/>
      <c r="S13" s="150">
        <f t="shared" si="1"/>
        <v>0</v>
      </c>
      <c r="T13" s="151"/>
      <c r="U13" s="148"/>
      <c r="V13" s="149"/>
      <c r="W13" s="150">
        <f t="shared" si="2"/>
        <v>0</v>
      </c>
    </row>
    <row r="14" spans="1:23" s="67" customFormat="1" ht="17.25" customHeight="1">
      <c r="A14" s="762"/>
      <c r="B14" s="803"/>
      <c r="C14" s="764"/>
      <c r="D14" s="42"/>
      <c r="E14" s="148"/>
      <c r="F14" s="149"/>
      <c r="G14" s="150">
        <f t="shared" si="3"/>
        <v>0</v>
      </c>
      <c r="H14" s="42"/>
      <c r="I14" s="148"/>
      <c r="J14" s="149"/>
      <c r="K14" s="150">
        <f t="shared" si="4"/>
        <v>0</v>
      </c>
      <c r="L14" s="42"/>
      <c r="M14" s="148"/>
      <c r="N14" s="149"/>
      <c r="O14" s="150">
        <f t="shared" si="0"/>
        <v>0</v>
      </c>
      <c r="P14" s="151"/>
      <c r="Q14" s="148"/>
      <c r="R14" s="149"/>
      <c r="S14" s="150">
        <f t="shared" si="1"/>
        <v>0</v>
      </c>
      <c r="T14" s="151"/>
      <c r="U14" s="148"/>
      <c r="V14" s="149"/>
      <c r="W14" s="150">
        <f t="shared" si="2"/>
        <v>0</v>
      </c>
    </row>
    <row r="15" spans="1:23" s="67" customFormat="1" ht="20.25" customHeight="1">
      <c r="A15" s="380">
        <f>SUM(G11:G15)+SUM(K11:K15)+SUM(O11:O15)+SUM(S11:S15)+SUM(W11:W15)</f>
        <v>232375.81</v>
      </c>
      <c r="B15" s="803"/>
      <c r="C15" s="764"/>
      <c r="D15" s="42"/>
      <c r="E15" s="148"/>
      <c r="F15" s="149"/>
      <c r="G15" s="150">
        <f t="shared" si="3"/>
        <v>0</v>
      </c>
      <c r="H15" s="42"/>
      <c r="I15" s="148"/>
      <c r="J15" s="149"/>
      <c r="K15" s="150">
        <f t="shared" si="4"/>
        <v>0</v>
      </c>
      <c r="L15" s="42"/>
      <c r="M15" s="148"/>
      <c r="N15" s="149"/>
      <c r="O15" s="150">
        <f t="shared" si="0"/>
        <v>0</v>
      </c>
      <c r="P15" s="151"/>
      <c r="Q15" s="148"/>
      <c r="R15" s="149"/>
      <c r="S15" s="150">
        <f t="shared" si="1"/>
        <v>0</v>
      </c>
      <c r="T15" s="151"/>
      <c r="U15" s="148"/>
      <c r="V15" s="149"/>
      <c r="W15" s="150">
        <f t="shared" si="2"/>
        <v>0</v>
      </c>
    </row>
    <row r="16" spans="1:23" s="67" customFormat="1" ht="12" customHeight="1" hidden="1">
      <c r="A16" s="762">
        <f>'6_ME Comp Subcomp e Produtos'!A53</f>
        <v>0</v>
      </c>
      <c r="B16" s="763"/>
      <c r="C16" s="764" t="s">
        <v>244</v>
      </c>
      <c r="D16" s="46"/>
      <c r="E16" s="155"/>
      <c r="F16" s="149"/>
      <c r="G16" s="150">
        <f t="shared" si="3"/>
        <v>0</v>
      </c>
      <c r="H16" s="42" t="s">
        <v>243</v>
      </c>
      <c r="I16" s="155"/>
      <c r="J16" s="256"/>
      <c r="K16" s="150">
        <f t="shared" si="4"/>
        <v>0</v>
      </c>
      <c r="L16" s="151"/>
      <c r="M16" s="148"/>
      <c r="N16" s="149"/>
      <c r="O16" s="150">
        <f t="shared" si="0"/>
        <v>0</v>
      </c>
      <c r="P16" s="151" t="s">
        <v>243</v>
      </c>
      <c r="Q16" s="148"/>
      <c r="R16" s="149"/>
      <c r="S16" s="150">
        <f t="shared" si="1"/>
        <v>0</v>
      </c>
      <c r="T16" s="151"/>
      <c r="U16" s="148"/>
      <c r="V16" s="149"/>
      <c r="W16" s="150">
        <f t="shared" si="2"/>
        <v>0</v>
      </c>
    </row>
    <row r="17" spans="1:23" s="67" customFormat="1" ht="12.75" hidden="1">
      <c r="A17" s="762"/>
      <c r="B17" s="763"/>
      <c r="C17" s="764"/>
      <c r="D17" s="46"/>
      <c r="E17" s="155"/>
      <c r="F17" s="149"/>
      <c r="G17" s="150">
        <f t="shared" si="3"/>
        <v>0</v>
      </c>
      <c r="H17" s="151"/>
      <c r="I17" s="155"/>
      <c r="J17" s="256"/>
      <c r="K17" s="150">
        <f t="shared" si="4"/>
        <v>0</v>
      </c>
      <c r="L17" s="42"/>
      <c r="M17" s="148"/>
      <c r="N17" s="149"/>
      <c r="O17" s="150">
        <f t="shared" si="0"/>
        <v>0</v>
      </c>
      <c r="P17" s="42"/>
      <c r="Q17" s="148"/>
      <c r="R17" s="149"/>
      <c r="S17" s="150">
        <f t="shared" si="1"/>
        <v>0</v>
      </c>
      <c r="T17" s="151"/>
      <c r="U17" s="148"/>
      <c r="V17" s="149"/>
      <c r="W17" s="150">
        <f t="shared" si="2"/>
        <v>0</v>
      </c>
    </row>
    <row r="18" spans="1:23" s="67" customFormat="1" ht="12.75" hidden="1">
      <c r="A18" s="762"/>
      <c r="B18" s="763"/>
      <c r="C18" s="764"/>
      <c r="D18" s="46"/>
      <c r="E18" s="155"/>
      <c r="F18" s="149"/>
      <c r="G18" s="150">
        <f t="shared" si="3"/>
        <v>0</v>
      </c>
      <c r="H18" s="42"/>
      <c r="I18" s="148"/>
      <c r="J18" s="149"/>
      <c r="K18" s="150">
        <f t="shared" si="4"/>
        <v>0</v>
      </c>
      <c r="L18" s="151"/>
      <c r="M18" s="148"/>
      <c r="N18" s="149"/>
      <c r="O18" s="150">
        <f t="shared" si="0"/>
        <v>0</v>
      </c>
      <c r="P18" s="151"/>
      <c r="Q18" s="148"/>
      <c r="R18" s="149"/>
      <c r="S18" s="150">
        <f t="shared" si="1"/>
        <v>0</v>
      </c>
      <c r="T18" s="151"/>
      <c r="U18" s="148"/>
      <c r="V18" s="149"/>
      <c r="W18" s="150">
        <f t="shared" si="2"/>
        <v>0</v>
      </c>
    </row>
    <row r="19" spans="1:23" s="67" customFormat="1" ht="12.75" hidden="1">
      <c r="A19" s="762"/>
      <c r="B19" s="763"/>
      <c r="C19" s="764"/>
      <c r="D19" s="42"/>
      <c r="E19" s="148"/>
      <c r="F19" s="149"/>
      <c r="G19" s="150">
        <f t="shared" si="3"/>
        <v>0</v>
      </c>
      <c r="H19" s="42"/>
      <c r="I19" s="148"/>
      <c r="J19" s="149"/>
      <c r="K19" s="150">
        <f t="shared" si="4"/>
        <v>0</v>
      </c>
      <c r="L19" s="151"/>
      <c r="M19" s="148"/>
      <c r="N19" s="149"/>
      <c r="O19" s="150">
        <f t="shared" si="0"/>
        <v>0</v>
      </c>
      <c r="P19" s="151"/>
      <c r="Q19" s="148"/>
      <c r="R19" s="149"/>
      <c r="S19" s="150">
        <f t="shared" si="1"/>
        <v>0</v>
      </c>
      <c r="T19" s="151"/>
      <c r="U19" s="148"/>
      <c r="V19" s="149"/>
      <c r="W19" s="150">
        <f t="shared" si="2"/>
        <v>0</v>
      </c>
    </row>
    <row r="20" spans="1:23" s="67" customFormat="1" ht="12.75" hidden="1">
      <c r="A20" s="380">
        <f>SUM(G16:G20)+SUM(K16:K20)+SUM(O16:O20)+SUM(S16:S20)+SUM(W16:W20)</f>
        <v>0</v>
      </c>
      <c r="B20" s="763"/>
      <c r="C20" s="764"/>
      <c r="D20" s="42"/>
      <c r="E20" s="148"/>
      <c r="F20" s="149"/>
      <c r="G20" s="150">
        <f t="shared" si="3"/>
        <v>0</v>
      </c>
      <c r="H20" s="42"/>
      <c r="I20" s="148"/>
      <c r="J20" s="149"/>
      <c r="K20" s="150">
        <f t="shared" si="4"/>
        <v>0</v>
      </c>
      <c r="L20" s="151"/>
      <c r="M20" s="148"/>
      <c r="N20" s="149"/>
      <c r="O20" s="150">
        <f t="shared" si="0"/>
        <v>0</v>
      </c>
      <c r="P20" s="151"/>
      <c r="Q20" s="148"/>
      <c r="R20" s="149"/>
      <c r="S20" s="150">
        <f t="shared" si="1"/>
        <v>0</v>
      </c>
      <c r="T20" s="151"/>
      <c r="U20" s="148"/>
      <c r="V20" s="149"/>
      <c r="W20" s="150">
        <f t="shared" si="2"/>
        <v>0</v>
      </c>
    </row>
    <row r="21" spans="1:23" s="67" customFormat="1" ht="18.75" customHeight="1" hidden="1">
      <c r="A21" s="762">
        <f>'6_ME Comp Subcomp e Produtos'!A54</f>
        <v>0</v>
      </c>
      <c r="B21" s="803" t="s">
        <v>243</v>
      </c>
      <c r="C21" s="764" t="s">
        <v>244</v>
      </c>
      <c r="D21" s="42"/>
      <c r="E21" s="148"/>
      <c r="F21" s="149"/>
      <c r="G21" s="150">
        <f t="shared" si="3"/>
        <v>0</v>
      </c>
      <c r="H21" s="42" t="s">
        <v>243</v>
      </c>
      <c r="I21" s="148"/>
      <c r="J21" s="149"/>
      <c r="K21" s="150">
        <f t="shared" si="4"/>
        <v>0</v>
      </c>
      <c r="L21" s="42" t="s">
        <v>243</v>
      </c>
      <c r="M21" s="155"/>
      <c r="N21" s="156"/>
      <c r="O21" s="150">
        <f t="shared" si="0"/>
        <v>0</v>
      </c>
      <c r="P21" s="42" t="s">
        <v>243</v>
      </c>
      <c r="Q21" s="148"/>
      <c r="R21" s="149"/>
      <c r="S21" s="150">
        <f t="shared" si="1"/>
        <v>0</v>
      </c>
      <c r="T21" s="42" t="s">
        <v>243</v>
      </c>
      <c r="U21" s="148"/>
      <c r="V21" s="149"/>
      <c r="W21" s="150">
        <f t="shared" si="2"/>
        <v>0</v>
      </c>
    </row>
    <row r="22" spans="1:23" s="67" customFormat="1" ht="18" customHeight="1" hidden="1">
      <c r="A22" s="762"/>
      <c r="B22" s="803"/>
      <c r="C22" s="764"/>
      <c r="D22" s="42"/>
      <c r="E22" s="148"/>
      <c r="F22" s="149"/>
      <c r="G22" s="150">
        <f t="shared" si="3"/>
        <v>0</v>
      </c>
      <c r="H22" s="42"/>
      <c r="I22" s="148"/>
      <c r="J22" s="149"/>
      <c r="K22" s="150">
        <f t="shared" si="4"/>
        <v>0</v>
      </c>
      <c r="L22" s="42" t="s">
        <v>243</v>
      </c>
      <c r="M22" s="148"/>
      <c r="N22" s="149"/>
      <c r="O22" s="150">
        <f t="shared" si="0"/>
        <v>0</v>
      </c>
      <c r="P22" s="151"/>
      <c r="Q22" s="148"/>
      <c r="R22" s="149"/>
      <c r="S22" s="150">
        <f t="shared" si="1"/>
        <v>0</v>
      </c>
      <c r="T22" s="151"/>
      <c r="U22" s="148"/>
      <c r="V22" s="149"/>
      <c r="W22" s="150">
        <f t="shared" si="2"/>
        <v>0</v>
      </c>
    </row>
    <row r="23" spans="1:23" s="67" customFormat="1" ht="12.75" hidden="1">
      <c r="A23" s="762"/>
      <c r="B23" s="803"/>
      <c r="C23" s="764"/>
      <c r="D23" s="42"/>
      <c r="E23" s="155"/>
      <c r="F23" s="156"/>
      <c r="G23" s="150">
        <f t="shared" si="3"/>
        <v>0</v>
      </c>
      <c r="H23" s="42"/>
      <c r="I23" s="148"/>
      <c r="J23" s="149"/>
      <c r="K23" s="150">
        <f t="shared" si="4"/>
        <v>0</v>
      </c>
      <c r="L23" s="42" t="s">
        <v>243</v>
      </c>
      <c r="M23" s="148"/>
      <c r="N23" s="149"/>
      <c r="O23" s="150">
        <f t="shared" si="0"/>
        <v>0</v>
      </c>
      <c r="P23" s="151"/>
      <c r="Q23" s="148"/>
      <c r="R23" s="149"/>
      <c r="S23" s="150">
        <f t="shared" si="1"/>
        <v>0</v>
      </c>
      <c r="T23" s="151"/>
      <c r="U23" s="148"/>
      <c r="V23" s="149"/>
      <c r="W23" s="150">
        <f t="shared" si="2"/>
        <v>0</v>
      </c>
    </row>
    <row r="24" spans="1:23" s="67" customFormat="1" ht="12.75" hidden="1">
      <c r="A24" s="762"/>
      <c r="B24" s="803"/>
      <c r="C24" s="764"/>
      <c r="D24" s="42"/>
      <c r="E24" s="148"/>
      <c r="F24" s="149"/>
      <c r="G24" s="150">
        <f t="shared" si="3"/>
        <v>0</v>
      </c>
      <c r="H24" s="42"/>
      <c r="I24" s="148"/>
      <c r="J24" s="149"/>
      <c r="K24" s="150">
        <f t="shared" si="4"/>
        <v>0</v>
      </c>
      <c r="L24" s="42" t="s">
        <v>243</v>
      </c>
      <c r="M24" s="148"/>
      <c r="N24" s="149"/>
      <c r="O24" s="150">
        <f t="shared" si="0"/>
        <v>0</v>
      </c>
      <c r="P24" s="151"/>
      <c r="Q24" s="148"/>
      <c r="R24" s="149"/>
      <c r="S24" s="150">
        <f t="shared" si="1"/>
        <v>0</v>
      </c>
      <c r="T24" s="151"/>
      <c r="U24" s="148"/>
      <c r="V24" s="149"/>
      <c r="W24" s="150">
        <f t="shared" si="2"/>
        <v>0</v>
      </c>
    </row>
    <row r="25" spans="1:23" s="67" customFormat="1" ht="18.75" customHeight="1" hidden="1">
      <c r="A25" s="380">
        <f>SUM(G21:G25)+SUM(K21:K25)+SUM(O21:O25)+SUM(S21:S25)+SUM(W21:W25)</f>
        <v>0</v>
      </c>
      <c r="B25" s="803"/>
      <c r="C25" s="764"/>
      <c r="D25" s="42"/>
      <c r="E25" s="148"/>
      <c r="F25" s="149"/>
      <c r="G25" s="150">
        <f t="shared" si="3"/>
        <v>0</v>
      </c>
      <c r="H25" s="42"/>
      <c r="I25" s="148"/>
      <c r="J25" s="149"/>
      <c r="K25" s="150">
        <f t="shared" si="4"/>
        <v>0</v>
      </c>
      <c r="L25" s="42" t="s">
        <v>243</v>
      </c>
      <c r="M25" s="148"/>
      <c r="N25" s="149"/>
      <c r="O25" s="150">
        <f t="shared" si="0"/>
        <v>0</v>
      </c>
      <c r="P25" s="151"/>
      <c r="Q25" s="148"/>
      <c r="R25" s="149"/>
      <c r="S25" s="150">
        <f t="shared" si="1"/>
        <v>0</v>
      </c>
      <c r="T25" s="151"/>
      <c r="U25" s="148"/>
      <c r="V25" s="149"/>
      <c r="W25" s="150">
        <f t="shared" si="2"/>
        <v>0</v>
      </c>
    </row>
    <row r="26" spans="1:23" s="67" customFormat="1" ht="15" customHeight="1" hidden="1">
      <c r="A26" s="762">
        <f>'6_ME Comp Subcomp e Produtos'!A55</f>
        <v>0</v>
      </c>
      <c r="B26" s="763" t="s">
        <v>243</v>
      </c>
      <c r="C26" s="764" t="s">
        <v>244</v>
      </c>
      <c r="D26" s="42" t="s">
        <v>243</v>
      </c>
      <c r="E26" s="148"/>
      <c r="F26" s="149"/>
      <c r="G26" s="150">
        <f t="shared" si="3"/>
        <v>0</v>
      </c>
      <c r="H26" s="42" t="s">
        <v>243</v>
      </c>
      <c r="I26" s="148"/>
      <c r="J26" s="149"/>
      <c r="K26" s="150">
        <f t="shared" si="4"/>
        <v>0</v>
      </c>
      <c r="L26" s="42" t="s">
        <v>243</v>
      </c>
      <c r="M26" s="155"/>
      <c r="N26" s="156"/>
      <c r="O26" s="150">
        <f t="shared" si="0"/>
        <v>0</v>
      </c>
      <c r="P26" s="42" t="s">
        <v>243</v>
      </c>
      <c r="Q26" s="148"/>
      <c r="R26" s="149"/>
      <c r="S26" s="150">
        <f t="shared" si="1"/>
        <v>0</v>
      </c>
      <c r="T26" s="42" t="s">
        <v>243</v>
      </c>
      <c r="U26" s="148"/>
      <c r="V26" s="149"/>
      <c r="W26" s="150">
        <f t="shared" si="2"/>
        <v>0</v>
      </c>
    </row>
    <row r="27" spans="1:23" s="67" customFormat="1" ht="12.75" hidden="1">
      <c r="A27" s="762"/>
      <c r="B27" s="763"/>
      <c r="C27" s="764"/>
      <c r="D27" s="42" t="s">
        <v>243</v>
      </c>
      <c r="E27" s="148"/>
      <c r="F27" s="149"/>
      <c r="G27" s="150">
        <f t="shared" si="3"/>
        <v>0</v>
      </c>
      <c r="H27" s="42"/>
      <c r="I27" s="148"/>
      <c r="J27" s="149"/>
      <c r="K27" s="150">
        <f t="shared" si="4"/>
        <v>0</v>
      </c>
      <c r="L27" s="42" t="s">
        <v>243</v>
      </c>
      <c r="M27" s="148"/>
      <c r="N27" s="149"/>
      <c r="O27" s="150">
        <f t="shared" si="0"/>
        <v>0</v>
      </c>
      <c r="P27" s="151"/>
      <c r="Q27" s="148"/>
      <c r="R27" s="149"/>
      <c r="S27" s="150">
        <f t="shared" si="1"/>
        <v>0</v>
      </c>
      <c r="T27" s="151"/>
      <c r="U27" s="148"/>
      <c r="V27" s="149"/>
      <c r="W27" s="150">
        <f t="shared" si="2"/>
        <v>0</v>
      </c>
    </row>
    <row r="28" spans="1:23" s="67" customFormat="1" ht="12.75" hidden="1">
      <c r="A28" s="762"/>
      <c r="B28" s="763"/>
      <c r="C28" s="764"/>
      <c r="D28" s="42"/>
      <c r="E28" s="148"/>
      <c r="F28" s="149"/>
      <c r="G28" s="150">
        <f t="shared" si="3"/>
        <v>0</v>
      </c>
      <c r="H28" s="42"/>
      <c r="I28" s="148"/>
      <c r="J28" s="149"/>
      <c r="K28" s="150">
        <f t="shared" si="4"/>
        <v>0</v>
      </c>
      <c r="L28" s="42" t="s">
        <v>243</v>
      </c>
      <c r="M28" s="148"/>
      <c r="N28" s="149"/>
      <c r="O28" s="150">
        <f t="shared" si="0"/>
        <v>0</v>
      </c>
      <c r="P28" s="151"/>
      <c r="Q28" s="148"/>
      <c r="R28" s="149"/>
      <c r="S28" s="150">
        <f t="shared" si="1"/>
        <v>0</v>
      </c>
      <c r="T28" s="151"/>
      <c r="U28" s="148"/>
      <c r="V28" s="149"/>
      <c r="W28" s="150">
        <f t="shared" si="2"/>
        <v>0</v>
      </c>
    </row>
    <row r="29" spans="1:23" s="67" customFormat="1" ht="13.5" customHeight="1" hidden="1">
      <c r="A29" s="762"/>
      <c r="B29" s="763"/>
      <c r="C29" s="764"/>
      <c r="D29" s="42"/>
      <c r="E29" s="148"/>
      <c r="F29" s="149"/>
      <c r="G29" s="150">
        <f t="shared" si="3"/>
        <v>0</v>
      </c>
      <c r="H29" s="42"/>
      <c r="I29" s="148"/>
      <c r="J29" s="149"/>
      <c r="K29" s="150">
        <f t="shared" si="4"/>
        <v>0</v>
      </c>
      <c r="L29" s="42" t="s">
        <v>243</v>
      </c>
      <c r="M29" s="148"/>
      <c r="N29" s="149"/>
      <c r="O29" s="150">
        <f t="shared" si="0"/>
        <v>0</v>
      </c>
      <c r="P29" s="151"/>
      <c r="Q29" s="148"/>
      <c r="R29" s="149"/>
      <c r="S29" s="150">
        <f t="shared" si="1"/>
        <v>0</v>
      </c>
      <c r="T29" s="151"/>
      <c r="U29" s="148"/>
      <c r="V29" s="149"/>
      <c r="W29" s="150">
        <f t="shared" si="2"/>
        <v>0</v>
      </c>
    </row>
    <row r="30" spans="1:23" s="67" customFormat="1" ht="15.75" customHeight="1" hidden="1">
      <c r="A30" s="380">
        <f>SUM(G26:G30)+SUM(K26:K30)+SUM(O26:O30)+SUM(S26:S30)+SUM(W26:W30)</f>
        <v>0</v>
      </c>
      <c r="B30" s="763"/>
      <c r="C30" s="764"/>
      <c r="D30" s="42"/>
      <c r="E30" s="148"/>
      <c r="F30" s="149"/>
      <c r="G30" s="150">
        <f t="shared" si="3"/>
        <v>0</v>
      </c>
      <c r="H30" s="42"/>
      <c r="I30" s="148"/>
      <c r="J30" s="149"/>
      <c r="K30" s="150">
        <f t="shared" si="4"/>
        <v>0</v>
      </c>
      <c r="L30" s="42" t="s">
        <v>243</v>
      </c>
      <c r="M30" s="148"/>
      <c r="N30" s="149"/>
      <c r="O30" s="150">
        <f t="shared" si="0"/>
        <v>0</v>
      </c>
      <c r="P30" s="151"/>
      <c r="Q30" s="148"/>
      <c r="R30" s="149"/>
      <c r="S30" s="150">
        <f t="shared" si="1"/>
        <v>0</v>
      </c>
      <c r="T30" s="151"/>
      <c r="U30" s="148"/>
      <c r="V30" s="149"/>
      <c r="W30" s="150">
        <f t="shared" si="2"/>
        <v>0</v>
      </c>
    </row>
    <row r="31" spans="1:23" ht="23.25" customHeight="1">
      <c r="A31" s="317" t="s">
        <v>227</v>
      </c>
      <c r="B31" s="318">
        <f>SUM(G31:W31)</f>
        <v>324639.86</v>
      </c>
      <c r="C31" s="319"/>
      <c r="D31" s="354"/>
      <c r="E31" s="321"/>
      <c r="F31" s="322"/>
      <c r="G31" s="323">
        <f>SUM(G6:G30)</f>
        <v>194325.12</v>
      </c>
      <c r="H31" s="320"/>
      <c r="I31" s="321"/>
      <c r="J31" s="324"/>
      <c r="K31" s="322">
        <f>SUM(K6:K30)</f>
        <v>62264.049999999996</v>
      </c>
      <c r="L31" s="325"/>
      <c r="M31" s="321"/>
      <c r="N31" s="322"/>
      <c r="O31" s="323">
        <f>SUM(O6:O30)</f>
        <v>11380</v>
      </c>
      <c r="P31" s="325"/>
      <c r="Q31" s="321"/>
      <c r="R31" s="322"/>
      <c r="S31" s="323">
        <f>SUM(S6:S30)</f>
        <v>56670.69</v>
      </c>
      <c r="T31" s="325"/>
      <c r="U31" s="321"/>
      <c r="V31" s="322"/>
      <c r="W31" s="323">
        <f>SUM(W6:W30)</f>
        <v>0</v>
      </c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39375" right="0.39375" top="0.7875" bottom="0.5902777777777778" header="0.5118055555555555" footer="0.39375"/>
  <pageSetup horizontalDpi="300" verticalDpi="300" orientation="landscape" paperSize="9" scale="60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G31"/>
  <sheetViews>
    <sheetView view="pageBreakPreview" zoomScale="85" zoomScaleNormal="85" zoomScaleSheetLayoutView="85" zoomScalePageLayoutView="0" workbookViewId="0" topLeftCell="A1">
      <selection activeCell="G31" sqref="G31"/>
    </sheetView>
  </sheetViews>
  <sheetFormatPr defaultColWidth="8.7109375" defaultRowHeight="12.75"/>
  <cols>
    <col min="1" max="1" width="34.7109375" style="9" customWidth="1"/>
    <col min="2" max="2" width="57.00390625" style="9" customWidth="1"/>
    <col min="3" max="3" width="52.8515625" style="9" customWidth="1"/>
    <col min="4" max="4" width="21.00390625" style="9" customWidth="1"/>
    <col min="5" max="5" width="8.7109375" style="116" customWidth="1"/>
    <col min="6" max="6" width="11.421875" style="117" customWidth="1"/>
    <col min="7" max="7" width="17.28125" style="9" customWidth="1"/>
    <col min="8" max="8" width="31.00390625" style="9" customWidth="1"/>
    <col min="9" max="9" width="10.421875" style="118" customWidth="1"/>
    <col min="10" max="10" width="11.57421875" style="119" customWidth="1"/>
    <col min="11" max="11" width="17.421875" style="9" customWidth="1"/>
    <col min="12" max="12" width="24.140625" style="9" customWidth="1"/>
    <col min="13" max="13" width="6.421875" style="116" customWidth="1"/>
    <col min="14" max="14" width="12.7109375" style="117" customWidth="1"/>
    <col min="15" max="15" width="16.421875" style="117" customWidth="1"/>
    <col min="16" max="16" width="28.28125" style="9" customWidth="1"/>
    <col min="17" max="17" width="8.8515625" style="116" customWidth="1"/>
    <col min="18" max="18" width="13.28125" style="117" customWidth="1"/>
    <col min="19" max="19" width="18.421875" style="117" customWidth="1"/>
    <col min="20" max="20" width="26.8515625" style="9" customWidth="1"/>
    <col min="21" max="21" width="8.00390625" style="116" customWidth="1"/>
    <col min="22" max="22" width="10.28125" style="117" customWidth="1"/>
    <col min="23" max="23" width="14.7109375" style="117" customWidth="1"/>
    <col min="24" max="16384" width="8.7109375" style="9" customWidth="1"/>
  </cols>
  <sheetData>
    <row r="1" spans="1:4" ht="12.75">
      <c r="A1" s="120" t="s">
        <v>195</v>
      </c>
      <c r="B1" s="75"/>
      <c r="C1" s="120"/>
      <c r="D1" s="120"/>
    </row>
    <row r="2" spans="1:23" s="34" customFormat="1" ht="24" customHeight="1">
      <c r="A2" s="120" t="s">
        <v>196</v>
      </c>
      <c r="B2" s="120"/>
      <c r="C2" s="120"/>
      <c r="D2" s="120"/>
      <c r="E2" s="116"/>
      <c r="F2" s="11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52" customFormat="1" ht="33.75" customHeight="1">
      <c r="A3" s="779" t="str">
        <f>CONCATENATE("Subcomponente: ",'6_ME Comp Subcomp e Produtos'!A57)</f>
        <v>Subcomponente: A.1 Administração do projeto</v>
      </c>
      <c r="B3" s="779"/>
      <c r="C3" s="382"/>
      <c r="D3" s="131"/>
      <c r="E3" s="132"/>
      <c r="F3" s="133"/>
      <c r="G3" s="131"/>
      <c r="H3" s="131"/>
      <c r="I3" s="134"/>
      <c r="J3" s="135"/>
      <c r="K3" s="365" t="s">
        <v>243</v>
      </c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s="10" customFormat="1" ht="18" customHeight="1">
      <c r="A4" s="759" t="s">
        <v>197</v>
      </c>
      <c r="B4" s="759" t="s">
        <v>198</v>
      </c>
      <c r="C4" s="760" t="s">
        <v>199</v>
      </c>
      <c r="D4" s="366" t="s">
        <v>200</v>
      </c>
      <c r="E4" s="378"/>
      <c r="F4" s="383"/>
      <c r="G4" s="384" t="s">
        <v>201</v>
      </c>
      <c r="H4" s="370" t="s">
        <v>202</v>
      </c>
      <c r="I4" s="371"/>
      <c r="J4" s="372"/>
      <c r="K4" s="385" t="s">
        <v>201</v>
      </c>
      <c r="L4" s="804" t="s">
        <v>203</v>
      </c>
      <c r="M4" s="804"/>
      <c r="N4" s="375"/>
      <c r="O4" s="386" t="s">
        <v>201</v>
      </c>
      <c r="P4" s="805" t="s">
        <v>204</v>
      </c>
      <c r="Q4" s="805"/>
      <c r="R4" s="805"/>
      <c r="S4" s="377" t="s">
        <v>201</v>
      </c>
      <c r="T4" s="366" t="s">
        <v>205</v>
      </c>
      <c r="U4" s="378"/>
      <c r="V4" s="375"/>
      <c r="W4" s="387" t="s">
        <v>201</v>
      </c>
    </row>
    <row r="5" spans="1:23" ht="63.75">
      <c r="A5" s="759"/>
      <c r="B5" s="759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s="67" customFormat="1" ht="36.75" customHeight="1">
      <c r="A6" s="762" t="str">
        <f>'6_ME Comp Subcomp e Produtos'!A58</f>
        <v>UEL instituída (definição de pessoal, designações, vinculação), estruturada (física e equipamentos) e instalada.</v>
      </c>
      <c r="B6" s="806" t="s">
        <v>413</v>
      </c>
      <c r="C6" s="764" t="s">
        <v>414</v>
      </c>
      <c r="D6" s="46"/>
      <c r="E6" s="155"/>
      <c r="F6" s="149"/>
      <c r="G6" s="150">
        <f aca="true" t="shared" si="0" ref="G6:G30">E6*F6</f>
        <v>0</v>
      </c>
      <c r="H6" s="42"/>
      <c r="I6" s="148"/>
      <c r="J6" s="149"/>
      <c r="K6" s="150">
        <f aca="true" t="shared" si="1" ref="K6:K30">I6*J6</f>
        <v>0</v>
      </c>
      <c r="L6" s="42" t="s">
        <v>387</v>
      </c>
      <c r="M6" s="148">
        <v>2</v>
      </c>
      <c r="N6" s="149">
        <v>2845</v>
      </c>
      <c r="O6" s="150">
        <v>5690</v>
      </c>
      <c r="P6" s="42" t="s">
        <v>243</v>
      </c>
      <c r="Q6" s="148"/>
      <c r="R6" s="149"/>
      <c r="S6" s="150">
        <f aca="true" t="shared" si="2" ref="S6:S30">Q6*R6</f>
        <v>0</v>
      </c>
      <c r="T6" s="42" t="s">
        <v>243</v>
      </c>
      <c r="U6" s="148"/>
      <c r="V6" s="149"/>
      <c r="W6" s="150">
        <f aca="true" t="shared" si="3" ref="W6:W30">U6*V6</f>
        <v>0</v>
      </c>
    </row>
    <row r="7" spans="1:23" s="67" customFormat="1" ht="12.75">
      <c r="A7" s="762"/>
      <c r="B7" s="807"/>
      <c r="C7" s="764"/>
      <c r="D7" s="42"/>
      <c r="E7" s="148"/>
      <c r="F7" s="149"/>
      <c r="G7" s="150">
        <f t="shared" si="0"/>
        <v>0</v>
      </c>
      <c r="H7" s="42"/>
      <c r="I7" s="148"/>
      <c r="J7" s="149"/>
      <c r="K7" s="150">
        <f t="shared" si="1"/>
        <v>0</v>
      </c>
      <c r="L7" s="42"/>
      <c r="M7" s="148"/>
      <c r="N7" s="149"/>
      <c r="O7" s="150">
        <f aca="true" t="shared" si="4" ref="O7:O30">M7*N7</f>
        <v>0</v>
      </c>
      <c r="P7" s="151" t="s">
        <v>243</v>
      </c>
      <c r="Q7" s="148"/>
      <c r="R7" s="149"/>
      <c r="S7" s="150">
        <f t="shared" si="2"/>
        <v>0</v>
      </c>
      <c r="T7" s="151"/>
      <c r="U7" s="148"/>
      <c r="V7" s="149"/>
      <c r="W7" s="150">
        <f t="shared" si="3"/>
        <v>0</v>
      </c>
    </row>
    <row r="8" spans="1:23" s="67" customFormat="1" ht="12.75">
      <c r="A8" s="762"/>
      <c r="B8" s="807"/>
      <c r="C8" s="764"/>
      <c r="D8" s="42"/>
      <c r="E8" s="148"/>
      <c r="F8" s="149"/>
      <c r="G8" s="150">
        <f t="shared" si="0"/>
        <v>0</v>
      </c>
      <c r="H8" s="42"/>
      <c r="I8" s="148"/>
      <c r="J8" s="149"/>
      <c r="K8" s="150">
        <f t="shared" si="1"/>
        <v>0</v>
      </c>
      <c r="L8" s="42"/>
      <c r="M8" s="148"/>
      <c r="N8" s="149"/>
      <c r="O8" s="150">
        <f t="shared" si="4"/>
        <v>0</v>
      </c>
      <c r="P8" s="151"/>
      <c r="Q8" s="148"/>
      <c r="R8" s="149"/>
      <c r="S8" s="150">
        <f t="shared" si="2"/>
        <v>0</v>
      </c>
      <c r="T8" s="42"/>
      <c r="U8" s="148"/>
      <c r="V8" s="149"/>
      <c r="W8" s="150">
        <f t="shared" si="3"/>
        <v>0</v>
      </c>
    </row>
    <row r="9" spans="1:23" s="67" customFormat="1" ht="12.75">
      <c r="A9" s="762"/>
      <c r="B9" s="807"/>
      <c r="C9" s="764"/>
      <c r="D9" s="276"/>
      <c r="E9" s="148"/>
      <c r="F9" s="149"/>
      <c r="G9" s="150">
        <f t="shared" si="0"/>
        <v>0</v>
      </c>
      <c r="H9" s="42"/>
      <c r="I9" s="148"/>
      <c r="J9" s="149"/>
      <c r="K9" s="150">
        <f t="shared" si="1"/>
        <v>0</v>
      </c>
      <c r="L9" s="42"/>
      <c r="M9" s="155"/>
      <c r="N9" s="156"/>
      <c r="O9" s="150">
        <f t="shared" si="4"/>
        <v>0</v>
      </c>
      <c r="P9" s="151"/>
      <c r="Q9" s="148"/>
      <c r="R9" s="149"/>
      <c r="S9" s="150">
        <f t="shared" si="2"/>
        <v>0</v>
      </c>
      <c r="T9" s="151"/>
      <c r="U9" s="148"/>
      <c r="V9" s="149"/>
      <c r="W9" s="150">
        <f t="shared" si="3"/>
        <v>0</v>
      </c>
    </row>
    <row r="10" spans="1:23" s="67" customFormat="1" ht="12.75">
      <c r="A10" s="380">
        <f>SUM(G6:G10)+SUM(K6:K10)+SUM(O6:O10)+SUM(S6:S10)+SUM(W6:W10)</f>
        <v>5690</v>
      </c>
      <c r="B10" s="808"/>
      <c r="C10" s="764"/>
      <c r="D10" s="42"/>
      <c r="E10" s="148"/>
      <c r="F10" s="149"/>
      <c r="G10" s="150">
        <f t="shared" si="0"/>
        <v>0</v>
      </c>
      <c r="H10" s="42"/>
      <c r="I10" s="148"/>
      <c r="J10" s="149"/>
      <c r="K10" s="150">
        <f t="shared" si="1"/>
        <v>0</v>
      </c>
      <c r="L10" s="42"/>
      <c r="M10" s="155"/>
      <c r="N10" s="156"/>
      <c r="O10" s="150">
        <f t="shared" si="4"/>
        <v>0</v>
      </c>
      <c r="P10" s="151"/>
      <c r="Q10" s="148"/>
      <c r="R10" s="149"/>
      <c r="S10" s="150">
        <f t="shared" si="2"/>
        <v>0</v>
      </c>
      <c r="T10" s="151"/>
      <c r="U10" s="148"/>
      <c r="V10" s="149"/>
      <c r="W10" s="150">
        <f t="shared" si="3"/>
        <v>0</v>
      </c>
    </row>
    <row r="11" spans="1:23" s="67" customFormat="1" ht="13.5" customHeight="1">
      <c r="A11" s="762" t="str">
        <f>'6_ME Comp Subcomp e Produtos'!A59</f>
        <v>Equipe da UEL capacitada</v>
      </c>
      <c r="B11" s="802" t="s">
        <v>415</v>
      </c>
      <c r="C11" s="764" t="s">
        <v>416</v>
      </c>
      <c r="D11" s="42" t="s">
        <v>386</v>
      </c>
      <c r="E11" s="247">
        <v>37</v>
      </c>
      <c r="F11" s="248">
        <v>1881.57</v>
      </c>
      <c r="G11" s="150">
        <v>69618.38</v>
      </c>
      <c r="H11" s="381"/>
      <c r="I11" s="148"/>
      <c r="J11" s="149"/>
      <c r="K11" s="150">
        <f t="shared" si="1"/>
        <v>0</v>
      </c>
      <c r="L11" s="42"/>
      <c r="M11" s="155"/>
      <c r="N11" s="156"/>
      <c r="O11" s="150">
        <f t="shared" si="4"/>
        <v>0</v>
      </c>
      <c r="P11" s="42" t="s">
        <v>243</v>
      </c>
      <c r="Q11" s="148"/>
      <c r="R11" s="153"/>
      <c r="S11" s="150">
        <f t="shared" si="2"/>
        <v>0</v>
      </c>
      <c r="T11" s="42"/>
      <c r="U11" s="148"/>
      <c r="V11" s="149"/>
      <c r="W11" s="150">
        <f t="shared" si="3"/>
        <v>0</v>
      </c>
    </row>
    <row r="12" spans="1:23" s="67" customFormat="1" ht="12.75">
      <c r="A12" s="762"/>
      <c r="B12" s="803"/>
      <c r="C12" s="764"/>
      <c r="D12" s="42"/>
      <c r="E12" s="148"/>
      <c r="F12" s="149"/>
      <c r="G12" s="150">
        <f t="shared" si="0"/>
        <v>0</v>
      </c>
      <c r="H12" s="42"/>
      <c r="I12" s="148"/>
      <c r="J12" s="149"/>
      <c r="K12" s="150">
        <f t="shared" si="1"/>
        <v>0</v>
      </c>
      <c r="L12" s="42"/>
      <c r="M12" s="155"/>
      <c r="N12" s="156"/>
      <c r="O12" s="150">
        <f t="shared" si="4"/>
        <v>0</v>
      </c>
      <c r="P12" s="42"/>
      <c r="Q12" s="148"/>
      <c r="R12" s="153"/>
      <c r="S12" s="150">
        <f t="shared" si="2"/>
        <v>0</v>
      </c>
      <c r="T12" s="151"/>
      <c r="U12" s="148"/>
      <c r="V12" s="149"/>
      <c r="W12" s="150">
        <f t="shared" si="3"/>
        <v>0</v>
      </c>
    </row>
    <row r="13" spans="1:23" s="67" customFormat="1" ht="12.75">
      <c r="A13" s="762"/>
      <c r="B13" s="803"/>
      <c r="C13" s="764"/>
      <c r="D13" s="276"/>
      <c r="E13" s="148"/>
      <c r="F13" s="149"/>
      <c r="G13" s="150">
        <f t="shared" si="0"/>
        <v>0</v>
      </c>
      <c r="H13" s="42"/>
      <c r="I13" s="148"/>
      <c r="J13" s="149"/>
      <c r="K13" s="150">
        <f t="shared" si="1"/>
        <v>0</v>
      </c>
      <c r="L13" s="42"/>
      <c r="M13" s="155"/>
      <c r="N13" s="156"/>
      <c r="O13" s="150">
        <f t="shared" si="4"/>
        <v>0</v>
      </c>
      <c r="P13" s="151"/>
      <c r="Q13" s="148"/>
      <c r="R13" s="149"/>
      <c r="S13" s="150">
        <f t="shared" si="2"/>
        <v>0</v>
      </c>
      <c r="T13" s="151"/>
      <c r="U13" s="148"/>
      <c r="V13" s="149"/>
      <c r="W13" s="150">
        <f t="shared" si="3"/>
        <v>0</v>
      </c>
    </row>
    <row r="14" spans="1:23" s="67" customFormat="1" ht="12.75">
      <c r="A14" s="762"/>
      <c r="B14" s="803"/>
      <c r="C14" s="764"/>
      <c r="D14" s="42"/>
      <c r="E14" s="148"/>
      <c r="F14" s="149"/>
      <c r="G14" s="150">
        <f t="shared" si="0"/>
        <v>0</v>
      </c>
      <c r="H14" s="42"/>
      <c r="I14" s="148"/>
      <c r="J14" s="149"/>
      <c r="K14" s="150">
        <f t="shared" si="1"/>
        <v>0</v>
      </c>
      <c r="L14" s="42"/>
      <c r="M14" s="148"/>
      <c r="N14" s="149"/>
      <c r="O14" s="150">
        <f t="shared" si="4"/>
        <v>0</v>
      </c>
      <c r="P14" s="151"/>
      <c r="Q14" s="148"/>
      <c r="R14" s="149"/>
      <c r="S14" s="150">
        <f t="shared" si="2"/>
        <v>0</v>
      </c>
      <c r="T14" s="151"/>
      <c r="U14" s="148"/>
      <c r="V14" s="149"/>
      <c r="W14" s="150">
        <f t="shared" si="3"/>
        <v>0</v>
      </c>
    </row>
    <row r="15" spans="1:23" s="67" customFormat="1" ht="12.75">
      <c r="A15" s="380">
        <f>SUM(G11:G15)+SUM(K11:K15)+SUM(O11:O15)+SUM(S11:S15)+SUM(W11:W15)</f>
        <v>69618.38</v>
      </c>
      <c r="B15" s="803"/>
      <c r="C15" s="764"/>
      <c r="D15" s="42"/>
      <c r="E15" s="148"/>
      <c r="F15" s="149"/>
      <c r="G15" s="150">
        <f t="shared" si="0"/>
        <v>0</v>
      </c>
      <c r="H15" s="42"/>
      <c r="I15" s="148"/>
      <c r="J15" s="149"/>
      <c r="K15" s="150">
        <f t="shared" si="1"/>
        <v>0</v>
      </c>
      <c r="L15" s="42"/>
      <c r="M15" s="148"/>
      <c r="N15" s="149"/>
      <c r="O15" s="150">
        <f t="shared" si="4"/>
        <v>0</v>
      </c>
      <c r="P15" s="151"/>
      <c r="Q15" s="148"/>
      <c r="R15" s="149"/>
      <c r="S15" s="150">
        <f t="shared" si="2"/>
        <v>0</v>
      </c>
      <c r="T15" s="151"/>
      <c r="U15" s="148"/>
      <c r="V15" s="149"/>
      <c r="W15" s="150">
        <f t="shared" si="3"/>
        <v>0</v>
      </c>
    </row>
    <row r="16" spans="1:23" s="67" customFormat="1" ht="12" customHeight="1">
      <c r="A16" s="762" t="str">
        <f>'6_ME Comp Subcomp e Produtos'!A60</f>
        <v>Plano de Ação para implementação do projeto elaborado </v>
      </c>
      <c r="B16" s="778" t="s">
        <v>417</v>
      </c>
      <c r="C16" s="764" t="s">
        <v>418</v>
      </c>
      <c r="D16" s="381" t="s">
        <v>386</v>
      </c>
      <c r="E16" s="148">
        <v>8</v>
      </c>
      <c r="F16" s="149">
        <v>1063.23</v>
      </c>
      <c r="G16" s="150">
        <v>8505.84</v>
      </c>
      <c r="H16" s="42" t="s">
        <v>243</v>
      </c>
      <c r="I16" s="155"/>
      <c r="J16" s="256"/>
      <c r="K16" s="150">
        <f t="shared" si="1"/>
        <v>0</v>
      </c>
      <c r="L16" s="151"/>
      <c r="M16" s="148"/>
      <c r="N16" s="149"/>
      <c r="O16" s="150">
        <f t="shared" si="4"/>
        <v>0</v>
      </c>
      <c r="P16" s="151" t="s">
        <v>243</v>
      </c>
      <c r="Q16" s="148"/>
      <c r="R16" s="149"/>
      <c r="S16" s="150">
        <f t="shared" si="2"/>
        <v>0</v>
      </c>
      <c r="T16" s="151"/>
      <c r="U16" s="148"/>
      <c r="V16" s="149"/>
      <c r="W16" s="150">
        <f t="shared" si="3"/>
        <v>0</v>
      </c>
    </row>
    <row r="17" spans="1:23" s="67" customFormat="1" ht="12.75">
      <c r="A17" s="762"/>
      <c r="B17" s="763"/>
      <c r="C17" s="764"/>
      <c r="D17" s="42"/>
      <c r="E17" s="148"/>
      <c r="F17" s="149"/>
      <c r="G17" s="150">
        <f t="shared" si="0"/>
        <v>0</v>
      </c>
      <c r="H17" s="151"/>
      <c r="I17" s="155"/>
      <c r="J17" s="256"/>
      <c r="K17" s="150">
        <f t="shared" si="1"/>
        <v>0</v>
      </c>
      <c r="L17" s="42"/>
      <c r="M17" s="148"/>
      <c r="N17" s="149"/>
      <c r="O17" s="150">
        <f t="shared" si="4"/>
        <v>0</v>
      </c>
      <c r="P17" s="42"/>
      <c r="Q17" s="148"/>
      <c r="R17" s="149"/>
      <c r="S17" s="150">
        <f t="shared" si="2"/>
        <v>0</v>
      </c>
      <c r="T17" s="151"/>
      <c r="U17" s="148"/>
      <c r="V17" s="149"/>
      <c r="W17" s="150">
        <f t="shared" si="3"/>
        <v>0</v>
      </c>
    </row>
    <row r="18" spans="1:23" s="67" customFormat="1" ht="12.75">
      <c r="A18" s="762"/>
      <c r="B18" s="763"/>
      <c r="C18" s="764"/>
      <c r="D18" s="42"/>
      <c r="E18" s="148"/>
      <c r="F18" s="149"/>
      <c r="G18" s="150">
        <f t="shared" si="0"/>
        <v>0</v>
      </c>
      <c r="H18" s="42"/>
      <c r="I18" s="148"/>
      <c r="J18" s="149"/>
      <c r="K18" s="150">
        <f t="shared" si="1"/>
        <v>0</v>
      </c>
      <c r="L18" s="151"/>
      <c r="M18" s="148"/>
      <c r="N18" s="149"/>
      <c r="O18" s="150">
        <f t="shared" si="4"/>
        <v>0</v>
      </c>
      <c r="P18" s="151"/>
      <c r="Q18" s="148"/>
      <c r="R18" s="149"/>
      <c r="S18" s="150">
        <f t="shared" si="2"/>
        <v>0</v>
      </c>
      <c r="T18" s="151"/>
      <c r="U18" s="148"/>
      <c r="V18" s="149"/>
      <c r="W18" s="150">
        <f t="shared" si="3"/>
        <v>0</v>
      </c>
    </row>
    <row r="19" spans="1:23" s="67" customFormat="1" ht="12.75">
      <c r="A19" s="762"/>
      <c r="B19" s="763"/>
      <c r="C19" s="764"/>
      <c r="D19" s="42"/>
      <c r="E19" s="148"/>
      <c r="F19" s="149"/>
      <c r="G19" s="150">
        <f t="shared" si="0"/>
        <v>0</v>
      </c>
      <c r="H19" s="42"/>
      <c r="I19" s="148"/>
      <c r="J19" s="149"/>
      <c r="K19" s="150">
        <f t="shared" si="1"/>
        <v>0</v>
      </c>
      <c r="L19" s="151"/>
      <c r="M19" s="148"/>
      <c r="N19" s="149"/>
      <c r="O19" s="150">
        <f t="shared" si="4"/>
        <v>0</v>
      </c>
      <c r="P19" s="151"/>
      <c r="Q19" s="148"/>
      <c r="R19" s="149"/>
      <c r="S19" s="150">
        <f t="shared" si="2"/>
        <v>0</v>
      </c>
      <c r="T19" s="151"/>
      <c r="U19" s="148"/>
      <c r="V19" s="149"/>
      <c r="W19" s="150">
        <f t="shared" si="3"/>
        <v>0</v>
      </c>
    </row>
    <row r="20" spans="1:23" s="67" customFormat="1" ht="13.5" thickBot="1">
      <c r="A20" s="380">
        <f>SUM(G16:G20)+SUM(K16:K20)+SUM(O16:O20)+SUM(S16:S20)+SUM(W16:W20)</f>
        <v>8505.84</v>
      </c>
      <c r="B20" s="763"/>
      <c r="C20" s="764"/>
      <c r="D20" s="42"/>
      <c r="E20" s="148"/>
      <c r="F20" s="149"/>
      <c r="G20" s="150">
        <f t="shared" si="0"/>
        <v>0</v>
      </c>
      <c r="H20" s="42"/>
      <c r="I20" s="148"/>
      <c r="J20" s="149"/>
      <c r="K20" s="150">
        <f t="shared" si="1"/>
        <v>0</v>
      </c>
      <c r="L20" s="151"/>
      <c r="M20" s="148"/>
      <c r="N20" s="149"/>
      <c r="O20" s="150">
        <f t="shared" si="4"/>
        <v>0</v>
      </c>
      <c r="P20" s="151"/>
      <c r="Q20" s="148"/>
      <c r="R20" s="149"/>
      <c r="S20" s="150">
        <f t="shared" si="2"/>
        <v>0</v>
      </c>
      <c r="T20" s="151"/>
      <c r="U20" s="148"/>
      <c r="V20" s="149"/>
      <c r="W20" s="150">
        <f t="shared" si="3"/>
        <v>0</v>
      </c>
    </row>
    <row r="21" spans="1:23" s="67" customFormat="1" ht="18.75" customHeight="1" hidden="1">
      <c r="A21" s="762">
        <f>'6_ME Comp Subcomp e Produtos'!A61</f>
        <v>0</v>
      </c>
      <c r="B21" s="803" t="s">
        <v>243</v>
      </c>
      <c r="C21" s="764" t="s">
        <v>244</v>
      </c>
      <c r="D21" s="42"/>
      <c r="E21" s="148"/>
      <c r="F21" s="149"/>
      <c r="G21" s="150">
        <f t="shared" si="0"/>
        <v>0</v>
      </c>
      <c r="H21" s="42" t="s">
        <v>243</v>
      </c>
      <c r="I21" s="148"/>
      <c r="J21" s="149"/>
      <c r="K21" s="150">
        <f t="shared" si="1"/>
        <v>0</v>
      </c>
      <c r="L21" s="42" t="s">
        <v>243</v>
      </c>
      <c r="M21" s="155"/>
      <c r="N21" s="156"/>
      <c r="O21" s="150">
        <f t="shared" si="4"/>
        <v>0</v>
      </c>
      <c r="P21" s="42" t="s">
        <v>243</v>
      </c>
      <c r="Q21" s="148"/>
      <c r="R21" s="149"/>
      <c r="S21" s="150">
        <f t="shared" si="2"/>
        <v>0</v>
      </c>
      <c r="T21" s="42" t="s">
        <v>243</v>
      </c>
      <c r="U21" s="148"/>
      <c r="V21" s="149"/>
      <c r="W21" s="150">
        <f t="shared" si="3"/>
        <v>0</v>
      </c>
    </row>
    <row r="22" spans="1:23" s="67" customFormat="1" ht="18" customHeight="1" hidden="1">
      <c r="A22" s="762"/>
      <c r="B22" s="803"/>
      <c r="C22" s="764"/>
      <c r="D22" s="42"/>
      <c r="E22" s="148"/>
      <c r="F22" s="149"/>
      <c r="G22" s="150">
        <f t="shared" si="0"/>
        <v>0</v>
      </c>
      <c r="H22" s="42"/>
      <c r="I22" s="148"/>
      <c r="J22" s="149"/>
      <c r="K22" s="150">
        <f t="shared" si="1"/>
        <v>0</v>
      </c>
      <c r="L22" s="42" t="s">
        <v>243</v>
      </c>
      <c r="M22" s="148"/>
      <c r="N22" s="149"/>
      <c r="O22" s="150">
        <f t="shared" si="4"/>
        <v>0</v>
      </c>
      <c r="P22" s="151"/>
      <c r="Q22" s="148"/>
      <c r="R22" s="149"/>
      <c r="S22" s="150">
        <f t="shared" si="2"/>
        <v>0</v>
      </c>
      <c r="T22" s="151"/>
      <c r="U22" s="148"/>
      <c r="V22" s="149"/>
      <c r="W22" s="150">
        <f t="shared" si="3"/>
        <v>0</v>
      </c>
    </row>
    <row r="23" spans="1:23" s="67" customFormat="1" ht="12.75" hidden="1">
      <c r="A23" s="762"/>
      <c r="B23" s="803"/>
      <c r="C23" s="764"/>
      <c r="D23" s="42"/>
      <c r="E23" s="155"/>
      <c r="F23" s="156"/>
      <c r="G23" s="150">
        <f t="shared" si="0"/>
        <v>0</v>
      </c>
      <c r="H23" s="42"/>
      <c r="I23" s="148"/>
      <c r="J23" s="149"/>
      <c r="K23" s="150">
        <f t="shared" si="1"/>
        <v>0</v>
      </c>
      <c r="L23" s="42" t="s">
        <v>243</v>
      </c>
      <c r="M23" s="148"/>
      <c r="N23" s="149"/>
      <c r="O23" s="150">
        <f t="shared" si="4"/>
        <v>0</v>
      </c>
      <c r="P23" s="151"/>
      <c r="Q23" s="148"/>
      <c r="R23" s="149"/>
      <c r="S23" s="150">
        <f t="shared" si="2"/>
        <v>0</v>
      </c>
      <c r="T23" s="151"/>
      <c r="U23" s="148"/>
      <c r="V23" s="149"/>
      <c r="W23" s="150">
        <f t="shared" si="3"/>
        <v>0</v>
      </c>
    </row>
    <row r="24" spans="1:23" s="67" customFormat="1" ht="12.75" hidden="1">
      <c r="A24" s="762"/>
      <c r="B24" s="803"/>
      <c r="C24" s="764"/>
      <c r="D24" s="42"/>
      <c r="E24" s="148"/>
      <c r="F24" s="149"/>
      <c r="G24" s="150">
        <f t="shared" si="0"/>
        <v>0</v>
      </c>
      <c r="H24" s="42"/>
      <c r="I24" s="148"/>
      <c r="J24" s="149"/>
      <c r="K24" s="150">
        <f t="shared" si="1"/>
        <v>0</v>
      </c>
      <c r="L24" s="42" t="s">
        <v>243</v>
      </c>
      <c r="M24" s="148"/>
      <c r="N24" s="149"/>
      <c r="O24" s="150">
        <f t="shared" si="4"/>
        <v>0</v>
      </c>
      <c r="P24" s="151"/>
      <c r="Q24" s="148"/>
      <c r="R24" s="149"/>
      <c r="S24" s="150">
        <f t="shared" si="2"/>
        <v>0</v>
      </c>
      <c r="T24" s="151"/>
      <c r="U24" s="148"/>
      <c r="V24" s="149"/>
      <c r="W24" s="150">
        <f t="shared" si="3"/>
        <v>0</v>
      </c>
    </row>
    <row r="25" spans="1:23" s="67" customFormat="1" ht="18.75" customHeight="1" hidden="1">
      <c r="A25" s="380">
        <f>SUM(G21:G25)+SUM(K21:K25)+SUM(O21:O25)+SUM(S21:S25)+SUM(W21:W25)</f>
        <v>0</v>
      </c>
      <c r="B25" s="803"/>
      <c r="C25" s="764"/>
      <c r="D25" s="42"/>
      <c r="E25" s="148"/>
      <c r="F25" s="149"/>
      <c r="G25" s="150">
        <f t="shared" si="0"/>
        <v>0</v>
      </c>
      <c r="H25" s="42"/>
      <c r="I25" s="148"/>
      <c r="J25" s="149"/>
      <c r="K25" s="150">
        <f t="shared" si="1"/>
        <v>0</v>
      </c>
      <c r="L25" s="42" t="s">
        <v>243</v>
      </c>
      <c r="M25" s="148"/>
      <c r="N25" s="149"/>
      <c r="O25" s="150">
        <f t="shared" si="4"/>
        <v>0</v>
      </c>
      <c r="P25" s="151"/>
      <c r="Q25" s="148"/>
      <c r="R25" s="149"/>
      <c r="S25" s="150">
        <f t="shared" si="2"/>
        <v>0</v>
      </c>
      <c r="T25" s="151"/>
      <c r="U25" s="148"/>
      <c r="V25" s="149"/>
      <c r="W25" s="150">
        <f t="shared" si="3"/>
        <v>0</v>
      </c>
    </row>
    <row r="26" spans="1:23" s="67" customFormat="1" ht="15" customHeight="1" hidden="1">
      <c r="A26" s="762">
        <f>'6_ME Comp Subcomp e Produtos'!A62</f>
        <v>0</v>
      </c>
      <c r="B26" s="763" t="s">
        <v>243</v>
      </c>
      <c r="C26" s="764" t="s">
        <v>244</v>
      </c>
      <c r="D26" s="42" t="s">
        <v>243</v>
      </c>
      <c r="E26" s="148"/>
      <c r="F26" s="149"/>
      <c r="G26" s="150">
        <f t="shared" si="0"/>
        <v>0</v>
      </c>
      <c r="H26" s="42" t="s">
        <v>243</v>
      </c>
      <c r="I26" s="148"/>
      <c r="J26" s="149"/>
      <c r="K26" s="150">
        <f t="shared" si="1"/>
        <v>0</v>
      </c>
      <c r="L26" s="42" t="s">
        <v>243</v>
      </c>
      <c r="M26" s="155"/>
      <c r="N26" s="156"/>
      <c r="O26" s="150">
        <f t="shared" si="4"/>
        <v>0</v>
      </c>
      <c r="P26" s="42" t="s">
        <v>243</v>
      </c>
      <c r="Q26" s="148"/>
      <c r="R26" s="149"/>
      <c r="S26" s="150">
        <f t="shared" si="2"/>
        <v>0</v>
      </c>
      <c r="T26" s="42" t="s">
        <v>243</v>
      </c>
      <c r="U26" s="148"/>
      <c r="V26" s="149"/>
      <c r="W26" s="150">
        <f t="shared" si="3"/>
        <v>0</v>
      </c>
    </row>
    <row r="27" spans="1:23" s="67" customFormat="1" ht="12.75" hidden="1">
      <c r="A27" s="762"/>
      <c r="B27" s="763"/>
      <c r="C27" s="764"/>
      <c r="D27" s="42" t="s">
        <v>243</v>
      </c>
      <c r="E27" s="148"/>
      <c r="F27" s="149"/>
      <c r="G27" s="150">
        <f t="shared" si="0"/>
        <v>0</v>
      </c>
      <c r="H27" s="42"/>
      <c r="I27" s="148"/>
      <c r="J27" s="149"/>
      <c r="K27" s="150">
        <f t="shared" si="1"/>
        <v>0</v>
      </c>
      <c r="L27" s="42" t="s">
        <v>243</v>
      </c>
      <c r="M27" s="148"/>
      <c r="N27" s="149"/>
      <c r="O27" s="150">
        <f t="shared" si="4"/>
        <v>0</v>
      </c>
      <c r="P27" s="151"/>
      <c r="Q27" s="148"/>
      <c r="R27" s="149"/>
      <c r="S27" s="150">
        <f t="shared" si="2"/>
        <v>0</v>
      </c>
      <c r="T27" s="151"/>
      <c r="U27" s="148"/>
      <c r="V27" s="149"/>
      <c r="W27" s="150">
        <f t="shared" si="3"/>
        <v>0</v>
      </c>
    </row>
    <row r="28" spans="1:23" s="67" customFormat="1" ht="12.75" hidden="1">
      <c r="A28" s="762"/>
      <c r="B28" s="763"/>
      <c r="C28" s="764"/>
      <c r="D28" s="42"/>
      <c r="E28" s="148"/>
      <c r="F28" s="149"/>
      <c r="G28" s="150">
        <f t="shared" si="0"/>
        <v>0</v>
      </c>
      <c r="H28" s="42"/>
      <c r="I28" s="148"/>
      <c r="J28" s="149"/>
      <c r="K28" s="150">
        <f t="shared" si="1"/>
        <v>0</v>
      </c>
      <c r="L28" s="42" t="s">
        <v>243</v>
      </c>
      <c r="M28" s="148"/>
      <c r="N28" s="149"/>
      <c r="O28" s="150">
        <f t="shared" si="4"/>
        <v>0</v>
      </c>
      <c r="P28" s="151"/>
      <c r="Q28" s="148"/>
      <c r="R28" s="149"/>
      <c r="S28" s="150">
        <f t="shared" si="2"/>
        <v>0</v>
      </c>
      <c r="T28" s="151"/>
      <c r="U28" s="148"/>
      <c r="V28" s="149"/>
      <c r="W28" s="150">
        <f t="shared" si="3"/>
        <v>0</v>
      </c>
    </row>
    <row r="29" spans="1:23" s="67" customFormat="1" ht="13.5" customHeight="1" hidden="1">
      <c r="A29" s="762"/>
      <c r="B29" s="763"/>
      <c r="C29" s="764"/>
      <c r="D29" s="42"/>
      <c r="E29" s="148"/>
      <c r="F29" s="149"/>
      <c r="G29" s="150">
        <f t="shared" si="0"/>
        <v>0</v>
      </c>
      <c r="H29" s="42"/>
      <c r="I29" s="148"/>
      <c r="J29" s="149"/>
      <c r="K29" s="150">
        <f t="shared" si="1"/>
        <v>0</v>
      </c>
      <c r="L29" s="42" t="s">
        <v>243</v>
      </c>
      <c r="M29" s="148"/>
      <c r="N29" s="149"/>
      <c r="O29" s="150">
        <f t="shared" si="4"/>
        <v>0</v>
      </c>
      <c r="P29" s="151"/>
      <c r="Q29" s="148"/>
      <c r="R29" s="149"/>
      <c r="S29" s="150">
        <f t="shared" si="2"/>
        <v>0</v>
      </c>
      <c r="T29" s="151"/>
      <c r="U29" s="148"/>
      <c r="V29" s="149"/>
      <c r="W29" s="150">
        <f t="shared" si="3"/>
        <v>0</v>
      </c>
    </row>
    <row r="30" spans="1:23" s="67" customFormat="1" ht="15.75" customHeight="1" hidden="1">
      <c r="A30" s="380">
        <f>SUM(G26:G30)+SUM(K26:K30)+SUM(O26:O30)+SUM(S26:S30)+SUM(W26:W30)</f>
        <v>0</v>
      </c>
      <c r="B30" s="763"/>
      <c r="C30" s="764"/>
      <c r="D30" s="42"/>
      <c r="E30" s="148"/>
      <c r="F30" s="149"/>
      <c r="G30" s="150">
        <f t="shared" si="0"/>
        <v>0</v>
      </c>
      <c r="H30" s="42"/>
      <c r="I30" s="148"/>
      <c r="J30" s="149"/>
      <c r="K30" s="150">
        <f t="shared" si="1"/>
        <v>0</v>
      </c>
      <c r="L30" s="42" t="s">
        <v>243</v>
      </c>
      <c r="M30" s="148"/>
      <c r="N30" s="149"/>
      <c r="O30" s="150">
        <f t="shared" si="4"/>
        <v>0</v>
      </c>
      <c r="P30" s="151"/>
      <c r="Q30" s="148"/>
      <c r="R30" s="149"/>
      <c r="S30" s="150">
        <f t="shared" si="2"/>
        <v>0</v>
      </c>
      <c r="T30" s="151"/>
      <c r="U30" s="148"/>
      <c r="V30" s="149"/>
      <c r="W30" s="150">
        <f t="shared" si="3"/>
        <v>0</v>
      </c>
    </row>
    <row r="31" spans="1:23" ht="21" customHeight="1" thickBot="1">
      <c r="A31" s="317" t="s">
        <v>227</v>
      </c>
      <c r="B31" s="318">
        <f>SUM(G31:W31)</f>
        <v>83814.22</v>
      </c>
      <c r="C31" s="319"/>
      <c r="D31" s="354"/>
      <c r="E31" s="321"/>
      <c r="F31" s="322"/>
      <c r="G31" s="323">
        <f>SUM(G6:G30)</f>
        <v>78124.22</v>
      </c>
      <c r="H31" s="320"/>
      <c r="I31" s="321"/>
      <c r="J31" s="324"/>
      <c r="K31" s="322">
        <f>SUM(K6:K30)</f>
        <v>0</v>
      </c>
      <c r="L31" s="325"/>
      <c r="M31" s="321"/>
      <c r="N31" s="322"/>
      <c r="O31" s="323">
        <f>SUM(O6:O30)</f>
        <v>5690</v>
      </c>
      <c r="P31" s="325"/>
      <c r="Q31" s="321"/>
      <c r="R31" s="322"/>
      <c r="S31" s="323">
        <f>SUM(S6:S30)</f>
        <v>0</v>
      </c>
      <c r="T31" s="325"/>
      <c r="U31" s="321"/>
      <c r="V31" s="322"/>
      <c r="W31" s="323">
        <f>SUM(W6:W30)</f>
        <v>0</v>
      </c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22013888888888888" right="0.39375" top="0.7875" bottom="0.5902777777777778" header="0.5118055555555555" footer="0.39375"/>
  <pageSetup horizontalDpi="300" verticalDpi="300" orientation="landscape" paperSize="9" scale="62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G31"/>
  <sheetViews>
    <sheetView view="pageBreakPreview" zoomScale="85" zoomScaleNormal="85" zoomScaleSheetLayoutView="85" zoomScalePageLayoutView="0" workbookViewId="0" topLeftCell="A1">
      <selection activeCell="E6" sqref="E6"/>
    </sheetView>
  </sheetViews>
  <sheetFormatPr defaultColWidth="8.7109375" defaultRowHeight="12.75"/>
  <cols>
    <col min="1" max="1" width="34.7109375" style="9" customWidth="1"/>
    <col min="2" max="2" width="48.8515625" style="9" customWidth="1"/>
    <col min="3" max="3" width="41.8515625" style="9" customWidth="1"/>
    <col min="4" max="4" width="21.00390625" style="9" customWidth="1"/>
    <col min="5" max="5" width="8.7109375" style="116" customWidth="1"/>
    <col min="6" max="6" width="11.421875" style="117" customWidth="1"/>
    <col min="7" max="7" width="17.28125" style="9" customWidth="1"/>
    <col min="8" max="8" width="31.00390625" style="9" customWidth="1"/>
    <col min="9" max="9" width="10.57421875" style="118" customWidth="1"/>
    <col min="10" max="10" width="11.57421875" style="119" customWidth="1"/>
    <col min="11" max="11" width="17.421875" style="9" customWidth="1"/>
    <col min="12" max="12" width="24.140625" style="9" customWidth="1"/>
    <col min="13" max="13" width="6.421875" style="116" customWidth="1"/>
    <col min="14" max="14" width="12.7109375" style="117" customWidth="1"/>
    <col min="15" max="15" width="16.421875" style="117" customWidth="1"/>
    <col min="16" max="16" width="28.28125" style="9" customWidth="1"/>
    <col min="17" max="17" width="8.8515625" style="116" customWidth="1"/>
    <col min="18" max="18" width="13.28125" style="117" customWidth="1"/>
    <col min="19" max="19" width="18.421875" style="117" customWidth="1"/>
    <col min="20" max="20" width="26.8515625" style="9" customWidth="1"/>
    <col min="21" max="21" width="8.00390625" style="116" customWidth="1"/>
    <col min="22" max="22" width="10.28125" style="117" customWidth="1"/>
    <col min="23" max="23" width="14.7109375" style="117" customWidth="1"/>
    <col min="24" max="16384" width="8.7109375" style="9" customWidth="1"/>
  </cols>
  <sheetData>
    <row r="1" spans="1:4" ht="12.75">
      <c r="A1" s="120" t="s">
        <v>195</v>
      </c>
      <c r="B1" s="75"/>
      <c r="C1" s="120"/>
      <c r="D1" s="120"/>
    </row>
    <row r="2" spans="1:23" s="34" customFormat="1" ht="24" customHeight="1">
      <c r="A2" s="120" t="s">
        <v>196</v>
      </c>
      <c r="B2" s="120"/>
      <c r="C2" s="120"/>
      <c r="D2" s="120"/>
      <c r="E2" s="116"/>
      <c r="F2" s="117"/>
      <c r="I2" s="118"/>
      <c r="J2" s="119"/>
      <c r="M2" s="116"/>
      <c r="N2" s="117"/>
      <c r="O2" s="117"/>
      <c r="Q2" s="116"/>
      <c r="R2" s="117"/>
      <c r="S2" s="117"/>
      <c r="U2" s="116"/>
      <c r="V2" s="117"/>
      <c r="W2" s="117"/>
    </row>
    <row r="3" spans="1:59" s="52" customFormat="1" ht="31.5" customHeight="1">
      <c r="A3" s="809" t="str">
        <f>CONCATENATE("Subcomponente: ",'6_ME Comp Subcomp e Produtos'!A63)</f>
        <v>Subcomponente: A.2 Monitoramento e avaliação</v>
      </c>
      <c r="B3" s="809"/>
      <c r="C3" s="388"/>
      <c r="D3" s="388"/>
      <c r="E3" s="389"/>
      <c r="F3" s="390"/>
      <c r="G3" s="388"/>
      <c r="H3" s="388"/>
      <c r="I3" s="391"/>
      <c r="J3" s="392"/>
      <c r="K3" s="393" t="s">
        <v>243</v>
      </c>
      <c r="L3" s="388"/>
      <c r="M3" s="389"/>
      <c r="N3" s="390"/>
      <c r="O3" s="390"/>
      <c r="P3" s="388"/>
      <c r="Q3" s="389"/>
      <c r="R3" s="390"/>
      <c r="S3" s="390"/>
      <c r="T3" s="388"/>
      <c r="U3" s="389"/>
      <c r="V3" s="390"/>
      <c r="W3" s="390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ht="13.5" customHeight="1">
      <c r="A4" s="759" t="s">
        <v>197</v>
      </c>
      <c r="B4" s="759" t="s">
        <v>198</v>
      </c>
      <c r="C4" s="760" t="s">
        <v>199</v>
      </c>
      <c r="D4" s="366" t="s">
        <v>200</v>
      </c>
      <c r="E4" s="367"/>
      <c r="F4" s="368"/>
      <c r="G4" s="369" t="s">
        <v>201</v>
      </c>
      <c r="H4" s="370" t="s">
        <v>202</v>
      </c>
      <c r="I4" s="371"/>
      <c r="J4" s="372"/>
      <c r="K4" s="373" t="s">
        <v>201</v>
      </c>
      <c r="L4" s="798" t="s">
        <v>203</v>
      </c>
      <c r="M4" s="798"/>
      <c r="N4" s="375"/>
      <c r="O4" s="376" t="s">
        <v>201</v>
      </c>
      <c r="P4" s="799" t="s">
        <v>204</v>
      </c>
      <c r="Q4" s="799"/>
      <c r="R4" s="799"/>
      <c r="S4" s="377" t="s">
        <v>201</v>
      </c>
      <c r="T4" s="374" t="s">
        <v>205</v>
      </c>
      <c r="U4" s="378"/>
      <c r="V4" s="375"/>
      <c r="W4" s="379" t="s">
        <v>201</v>
      </c>
    </row>
    <row r="5" spans="1:23" ht="63.75">
      <c r="A5" s="759"/>
      <c r="B5" s="759"/>
      <c r="C5" s="760"/>
      <c r="D5" s="394" t="s">
        <v>206</v>
      </c>
      <c r="E5" s="395" t="s">
        <v>207</v>
      </c>
      <c r="F5" s="396" t="s">
        <v>208</v>
      </c>
      <c r="G5" s="397" t="s">
        <v>209</v>
      </c>
      <c r="H5" s="398" t="s">
        <v>210</v>
      </c>
      <c r="I5" s="146" t="s">
        <v>211</v>
      </c>
      <c r="J5" s="399" t="s">
        <v>212</v>
      </c>
      <c r="K5" s="400" t="s">
        <v>209</v>
      </c>
      <c r="L5" s="394" t="s">
        <v>213</v>
      </c>
      <c r="M5" s="395" t="s">
        <v>214</v>
      </c>
      <c r="N5" s="396" t="s">
        <v>212</v>
      </c>
      <c r="O5" s="401" t="s">
        <v>209</v>
      </c>
      <c r="P5" s="398" t="s">
        <v>213</v>
      </c>
      <c r="Q5" s="402" t="s">
        <v>214</v>
      </c>
      <c r="R5" s="399" t="s">
        <v>212</v>
      </c>
      <c r="S5" s="403" t="s">
        <v>209</v>
      </c>
      <c r="T5" s="394" t="s">
        <v>215</v>
      </c>
      <c r="U5" s="395" t="s">
        <v>214</v>
      </c>
      <c r="V5" s="396" t="s">
        <v>212</v>
      </c>
      <c r="W5" s="404" t="s">
        <v>209</v>
      </c>
    </row>
    <row r="6" spans="1:23" s="67" customFormat="1" ht="13.5" customHeight="1">
      <c r="A6" s="762" t="str">
        <f>'6_ME Comp Subcomp e Produtos'!A64</f>
        <v>Sistemática de gestão, monitoramento e avaliação do projeto criada e implantada</v>
      </c>
      <c r="B6" s="800" t="s">
        <v>419</v>
      </c>
      <c r="C6" s="764" t="s">
        <v>420</v>
      </c>
      <c r="D6" s="42" t="s">
        <v>399</v>
      </c>
      <c r="E6" s="148">
        <v>20</v>
      </c>
      <c r="F6" s="149">
        <v>2358.91</v>
      </c>
      <c r="G6" s="150">
        <v>47178.29</v>
      </c>
      <c r="H6" s="42"/>
      <c r="I6" s="148"/>
      <c r="J6" s="149"/>
      <c r="K6" s="150">
        <f aca="true" t="shared" si="0" ref="K6:K30">I6*J6</f>
        <v>0</v>
      </c>
      <c r="L6" s="42"/>
      <c r="M6" s="148"/>
      <c r="N6" s="149"/>
      <c r="O6" s="150">
        <f aca="true" t="shared" si="1" ref="O6:O30">M6*N6</f>
        <v>0</v>
      </c>
      <c r="P6" s="42" t="s">
        <v>243</v>
      </c>
      <c r="Q6" s="148"/>
      <c r="R6" s="149"/>
      <c r="S6" s="150">
        <f aca="true" t="shared" si="2" ref="S6:S30">Q6*R6</f>
        <v>0</v>
      </c>
      <c r="T6" s="42" t="s">
        <v>243</v>
      </c>
      <c r="U6" s="148"/>
      <c r="V6" s="149"/>
      <c r="W6" s="150">
        <f aca="true" t="shared" si="3" ref="W6:W30">U6*V6</f>
        <v>0</v>
      </c>
    </row>
    <row r="7" spans="1:23" s="67" customFormat="1" ht="12.75">
      <c r="A7" s="762"/>
      <c r="B7" s="801"/>
      <c r="C7" s="764"/>
      <c r="D7" s="42"/>
      <c r="E7" s="148"/>
      <c r="F7" s="149"/>
      <c r="G7" s="150">
        <f aca="true" t="shared" si="4" ref="G7:G30">E7*F7</f>
        <v>0</v>
      </c>
      <c r="H7" s="42"/>
      <c r="I7" s="148"/>
      <c r="J7" s="149"/>
      <c r="K7" s="150">
        <f t="shared" si="0"/>
        <v>0</v>
      </c>
      <c r="L7" s="42"/>
      <c r="M7" s="148"/>
      <c r="N7" s="149"/>
      <c r="O7" s="150">
        <f t="shared" si="1"/>
        <v>0</v>
      </c>
      <c r="P7" s="151" t="s">
        <v>243</v>
      </c>
      <c r="Q7" s="148"/>
      <c r="R7" s="149"/>
      <c r="S7" s="150">
        <f t="shared" si="2"/>
        <v>0</v>
      </c>
      <c r="T7" s="151"/>
      <c r="U7" s="148"/>
      <c r="V7" s="149"/>
      <c r="W7" s="150">
        <f t="shared" si="3"/>
        <v>0</v>
      </c>
    </row>
    <row r="8" spans="1:23" s="67" customFormat="1" ht="12.75">
      <c r="A8" s="762"/>
      <c r="B8" s="801"/>
      <c r="C8" s="764"/>
      <c r="D8" s="42"/>
      <c r="E8" s="148"/>
      <c r="F8" s="149"/>
      <c r="G8" s="150">
        <f t="shared" si="4"/>
        <v>0</v>
      </c>
      <c r="H8" s="42"/>
      <c r="I8" s="148"/>
      <c r="J8" s="149"/>
      <c r="K8" s="150">
        <f t="shared" si="0"/>
        <v>0</v>
      </c>
      <c r="L8" s="42"/>
      <c r="M8" s="148"/>
      <c r="N8" s="149"/>
      <c r="O8" s="150">
        <f t="shared" si="1"/>
        <v>0</v>
      </c>
      <c r="P8" s="151"/>
      <c r="Q8" s="148"/>
      <c r="R8" s="149"/>
      <c r="S8" s="150">
        <f t="shared" si="2"/>
        <v>0</v>
      </c>
      <c r="T8" s="42"/>
      <c r="U8" s="148"/>
      <c r="V8" s="149"/>
      <c r="W8" s="150">
        <f t="shared" si="3"/>
        <v>0</v>
      </c>
    </row>
    <row r="9" spans="1:23" s="67" customFormat="1" ht="12.75">
      <c r="A9" s="762"/>
      <c r="B9" s="801"/>
      <c r="C9" s="764"/>
      <c r="D9" s="276"/>
      <c r="E9" s="148"/>
      <c r="F9" s="149"/>
      <c r="G9" s="150">
        <f t="shared" si="4"/>
        <v>0</v>
      </c>
      <c r="H9" s="42"/>
      <c r="I9" s="148"/>
      <c r="J9" s="149"/>
      <c r="K9" s="150">
        <f t="shared" si="0"/>
        <v>0</v>
      </c>
      <c r="L9" s="42"/>
      <c r="M9" s="155"/>
      <c r="N9" s="156"/>
      <c r="O9" s="150">
        <f t="shared" si="1"/>
        <v>0</v>
      </c>
      <c r="P9" s="151"/>
      <c r="Q9" s="148"/>
      <c r="R9" s="149"/>
      <c r="S9" s="150">
        <f t="shared" si="2"/>
        <v>0</v>
      </c>
      <c r="T9" s="151"/>
      <c r="U9" s="148"/>
      <c r="V9" s="149"/>
      <c r="W9" s="150">
        <f t="shared" si="3"/>
        <v>0</v>
      </c>
    </row>
    <row r="10" spans="1:23" s="67" customFormat="1" ht="12.75">
      <c r="A10" s="380">
        <f>SUM(G6:G10)+SUM(K6:K10)+SUM(O6:O10)+SUM(S6:S10)+SUM(W6:W10)</f>
        <v>47178.29</v>
      </c>
      <c r="B10" s="801"/>
      <c r="C10" s="764"/>
      <c r="D10" s="42"/>
      <c r="E10" s="148"/>
      <c r="F10" s="149"/>
      <c r="G10" s="150">
        <f t="shared" si="4"/>
        <v>0</v>
      </c>
      <c r="H10" s="42"/>
      <c r="I10" s="148"/>
      <c r="J10" s="149"/>
      <c r="K10" s="150">
        <f t="shared" si="0"/>
        <v>0</v>
      </c>
      <c r="L10" s="42"/>
      <c r="M10" s="155"/>
      <c r="N10" s="156"/>
      <c r="O10" s="150">
        <f t="shared" si="1"/>
        <v>0</v>
      </c>
      <c r="P10" s="151"/>
      <c r="Q10" s="148"/>
      <c r="R10" s="149"/>
      <c r="S10" s="150">
        <f t="shared" si="2"/>
        <v>0</v>
      </c>
      <c r="T10" s="151"/>
      <c r="U10" s="148"/>
      <c r="V10" s="149"/>
      <c r="W10" s="150">
        <f t="shared" si="3"/>
        <v>0</v>
      </c>
    </row>
    <row r="11" spans="1:23" s="67" customFormat="1" ht="13.5" customHeight="1" hidden="1">
      <c r="A11" s="762">
        <f>'6_ME Comp Subcomp e Produtos'!A65</f>
        <v>0</v>
      </c>
      <c r="B11" s="803"/>
      <c r="C11" s="764" t="s">
        <v>244</v>
      </c>
      <c r="D11" s="42"/>
      <c r="E11" s="247"/>
      <c r="F11" s="248"/>
      <c r="G11" s="150">
        <f t="shared" si="4"/>
        <v>0</v>
      </c>
      <c r="H11" s="381"/>
      <c r="I11" s="148"/>
      <c r="J11" s="149"/>
      <c r="K11" s="150">
        <f t="shared" si="0"/>
        <v>0</v>
      </c>
      <c r="L11" s="42"/>
      <c r="M11" s="155"/>
      <c r="N11" s="156"/>
      <c r="O11" s="150">
        <f t="shared" si="1"/>
        <v>0</v>
      </c>
      <c r="P11" s="42" t="s">
        <v>243</v>
      </c>
      <c r="Q11" s="148"/>
      <c r="R11" s="153"/>
      <c r="S11" s="150">
        <f t="shared" si="2"/>
        <v>0</v>
      </c>
      <c r="T11" s="42"/>
      <c r="U11" s="148"/>
      <c r="V11" s="149"/>
      <c r="W11" s="150">
        <f t="shared" si="3"/>
        <v>0</v>
      </c>
    </row>
    <row r="12" spans="1:23" s="67" customFormat="1" ht="12.75" hidden="1">
      <c r="A12" s="762"/>
      <c r="B12" s="803"/>
      <c r="C12" s="764"/>
      <c r="D12" s="42"/>
      <c r="E12" s="148"/>
      <c r="F12" s="149"/>
      <c r="G12" s="150">
        <f t="shared" si="4"/>
        <v>0</v>
      </c>
      <c r="H12" s="42"/>
      <c r="I12" s="148"/>
      <c r="J12" s="149"/>
      <c r="K12" s="150">
        <f t="shared" si="0"/>
        <v>0</v>
      </c>
      <c r="L12" s="42"/>
      <c r="M12" s="155"/>
      <c r="N12" s="156"/>
      <c r="O12" s="150">
        <f t="shared" si="1"/>
        <v>0</v>
      </c>
      <c r="P12" s="42"/>
      <c r="Q12" s="148"/>
      <c r="R12" s="153"/>
      <c r="S12" s="150">
        <f t="shared" si="2"/>
        <v>0</v>
      </c>
      <c r="T12" s="151"/>
      <c r="U12" s="148"/>
      <c r="V12" s="149"/>
      <c r="W12" s="150">
        <f t="shared" si="3"/>
        <v>0</v>
      </c>
    </row>
    <row r="13" spans="1:23" s="67" customFormat="1" ht="12.75" hidden="1">
      <c r="A13" s="762"/>
      <c r="B13" s="803"/>
      <c r="C13" s="764"/>
      <c r="D13" s="276"/>
      <c r="E13" s="148"/>
      <c r="F13" s="149"/>
      <c r="G13" s="150">
        <f t="shared" si="4"/>
        <v>0</v>
      </c>
      <c r="H13" s="42"/>
      <c r="I13" s="148"/>
      <c r="J13" s="149"/>
      <c r="K13" s="150">
        <f t="shared" si="0"/>
        <v>0</v>
      </c>
      <c r="L13" s="42"/>
      <c r="M13" s="155"/>
      <c r="N13" s="156"/>
      <c r="O13" s="150">
        <f t="shared" si="1"/>
        <v>0</v>
      </c>
      <c r="P13" s="151"/>
      <c r="Q13" s="148"/>
      <c r="R13" s="149"/>
      <c r="S13" s="150">
        <f t="shared" si="2"/>
        <v>0</v>
      </c>
      <c r="T13" s="151"/>
      <c r="U13" s="148"/>
      <c r="V13" s="149"/>
      <c r="W13" s="150">
        <f t="shared" si="3"/>
        <v>0</v>
      </c>
    </row>
    <row r="14" spans="1:23" s="67" customFormat="1" ht="12.75" hidden="1">
      <c r="A14" s="762"/>
      <c r="B14" s="803"/>
      <c r="C14" s="764"/>
      <c r="D14" s="42"/>
      <c r="E14" s="148"/>
      <c r="F14" s="149"/>
      <c r="G14" s="150">
        <f t="shared" si="4"/>
        <v>0</v>
      </c>
      <c r="H14" s="42"/>
      <c r="I14" s="148"/>
      <c r="J14" s="149"/>
      <c r="K14" s="150">
        <f t="shared" si="0"/>
        <v>0</v>
      </c>
      <c r="L14" s="42"/>
      <c r="M14" s="148"/>
      <c r="N14" s="149"/>
      <c r="O14" s="150">
        <f t="shared" si="1"/>
        <v>0</v>
      </c>
      <c r="P14" s="151"/>
      <c r="Q14" s="148"/>
      <c r="R14" s="149"/>
      <c r="S14" s="150">
        <f t="shared" si="2"/>
        <v>0</v>
      </c>
      <c r="T14" s="151"/>
      <c r="U14" s="148"/>
      <c r="V14" s="149"/>
      <c r="W14" s="150">
        <f t="shared" si="3"/>
        <v>0</v>
      </c>
    </row>
    <row r="15" spans="1:23" s="67" customFormat="1" ht="12.75" hidden="1">
      <c r="A15" s="380">
        <f>SUM(G11:G15)+SUM(K11:K15)+SUM(O11:O15)+SUM(S11:S15)+SUM(W11:W15)</f>
        <v>0</v>
      </c>
      <c r="B15" s="803"/>
      <c r="C15" s="764"/>
      <c r="D15" s="42"/>
      <c r="E15" s="148"/>
      <c r="F15" s="149"/>
      <c r="G15" s="150">
        <f t="shared" si="4"/>
        <v>0</v>
      </c>
      <c r="H15" s="42"/>
      <c r="I15" s="148"/>
      <c r="J15" s="149"/>
      <c r="K15" s="150">
        <f t="shared" si="0"/>
        <v>0</v>
      </c>
      <c r="L15" s="42"/>
      <c r="M15" s="148"/>
      <c r="N15" s="149"/>
      <c r="O15" s="150">
        <f t="shared" si="1"/>
        <v>0</v>
      </c>
      <c r="P15" s="151"/>
      <c r="Q15" s="148"/>
      <c r="R15" s="149"/>
      <c r="S15" s="150">
        <f t="shared" si="2"/>
        <v>0</v>
      </c>
      <c r="T15" s="151"/>
      <c r="U15" s="148"/>
      <c r="V15" s="149"/>
      <c r="W15" s="150">
        <f t="shared" si="3"/>
        <v>0</v>
      </c>
    </row>
    <row r="16" spans="1:23" s="67" customFormat="1" ht="12" customHeight="1" hidden="1">
      <c r="A16" s="762">
        <f>'6_ME Comp Subcomp e Produtos'!A66</f>
        <v>0</v>
      </c>
      <c r="B16" s="763" t="s">
        <v>243</v>
      </c>
      <c r="C16" s="764" t="s">
        <v>244</v>
      </c>
      <c r="D16" s="381"/>
      <c r="E16" s="148"/>
      <c r="F16" s="149"/>
      <c r="G16" s="150">
        <f t="shared" si="4"/>
        <v>0</v>
      </c>
      <c r="H16" s="42" t="s">
        <v>243</v>
      </c>
      <c r="I16" s="155"/>
      <c r="J16" s="256"/>
      <c r="K16" s="150">
        <f t="shared" si="0"/>
        <v>0</v>
      </c>
      <c r="L16" s="151"/>
      <c r="M16" s="148"/>
      <c r="N16" s="149"/>
      <c r="O16" s="150">
        <f t="shared" si="1"/>
        <v>0</v>
      </c>
      <c r="P16" s="151" t="s">
        <v>243</v>
      </c>
      <c r="Q16" s="148"/>
      <c r="R16" s="149"/>
      <c r="S16" s="150">
        <f t="shared" si="2"/>
        <v>0</v>
      </c>
      <c r="T16" s="151"/>
      <c r="U16" s="148"/>
      <c r="V16" s="149"/>
      <c r="W16" s="150">
        <f t="shared" si="3"/>
        <v>0</v>
      </c>
    </row>
    <row r="17" spans="1:23" s="67" customFormat="1" ht="12.75" hidden="1">
      <c r="A17" s="762"/>
      <c r="B17" s="763"/>
      <c r="C17" s="764"/>
      <c r="D17" s="42"/>
      <c r="E17" s="148"/>
      <c r="F17" s="149"/>
      <c r="G17" s="150">
        <f t="shared" si="4"/>
        <v>0</v>
      </c>
      <c r="H17" s="151"/>
      <c r="I17" s="155"/>
      <c r="J17" s="256"/>
      <c r="K17" s="150">
        <f t="shared" si="0"/>
        <v>0</v>
      </c>
      <c r="L17" s="42"/>
      <c r="M17" s="148"/>
      <c r="N17" s="149"/>
      <c r="O17" s="150">
        <f t="shared" si="1"/>
        <v>0</v>
      </c>
      <c r="P17" s="42"/>
      <c r="Q17" s="148"/>
      <c r="R17" s="149"/>
      <c r="S17" s="150">
        <f t="shared" si="2"/>
        <v>0</v>
      </c>
      <c r="T17" s="151"/>
      <c r="U17" s="148"/>
      <c r="V17" s="149"/>
      <c r="W17" s="150">
        <f t="shared" si="3"/>
        <v>0</v>
      </c>
    </row>
    <row r="18" spans="1:23" s="67" customFormat="1" ht="12.75" hidden="1">
      <c r="A18" s="762"/>
      <c r="B18" s="763"/>
      <c r="C18" s="764"/>
      <c r="D18" s="42"/>
      <c r="E18" s="148"/>
      <c r="F18" s="149"/>
      <c r="G18" s="150">
        <f t="shared" si="4"/>
        <v>0</v>
      </c>
      <c r="H18" s="42"/>
      <c r="I18" s="148"/>
      <c r="J18" s="149"/>
      <c r="K18" s="150">
        <f t="shared" si="0"/>
        <v>0</v>
      </c>
      <c r="L18" s="151"/>
      <c r="M18" s="148"/>
      <c r="N18" s="149"/>
      <c r="O18" s="150">
        <f t="shared" si="1"/>
        <v>0</v>
      </c>
      <c r="P18" s="151"/>
      <c r="Q18" s="148"/>
      <c r="R18" s="149"/>
      <c r="S18" s="150">
        <f t="shared" si="2"/>
        <v>0</v>
      </c>
      <c r="T18" s="151"/>
      <c r="U18" s="148"/>
      <c r="V18" s="149"/>
      <c r="W18" s="150">
        <f t="shared" si="3"/>
        <v>0</v>
      </c>
    </row>
    <row r="19" spans="1:23" s="67" customFormat="1" ht="12.75" hidden="1">
      <c r="A19" s="762"/>
      <c r="B19" s="763"/>
      <c r="C19" s="764"/>
      <c r="D19" s="42"/>
      <c r="E19" s="148"/>
      <c r="F19" s="149"/>
      <c r="G19" s="150">
        <f t="shared" si="4"/>
        <v>0</v>
      </c>
      <c r="H19" s="42"/>
      <c r="I19" s="148"/>
      <c r="J19" s="149"/>
      <c r="K19" s="150">
        <f t="shared" si="0"/>
        <v>0</v>
      </c>
      <c r="L19" s="151"/>
      <c r="M19" s="148"/>
      <c r="N19" s="149"/>
      <c r="O19" s="150">
        <f t="shared" si="1"/>
        <v>0</v>
      </c>
      <c r="P19" s="151"/>
      <c r="Q19" s="148"/>
      <c r="R19" s="149"/>
      <c r="S19" s="150">
        <f t="shared" si="2"/>
        <v>0</v>
      </c>
      <c r="T19" s="151"/>
      <c r="U19" s="148"/>
      <c r="V19" s="149"/>
      <c r="W19" s="150">
        <f t="shared" si="3"/>
        <v>0</v>
      </c>
    </row>
    <row r="20" spans="1:23" s="67" customFormat="1" ht="12.75" hidden="1">
      <c r="A20" s="380">
        <f>SUM(G16:G20)+SUM(K16:K20)+SUM(O16:O20)+SUM(S16:S20)+SUM(W16:W20)</f>
        <v>0</v>
      </c>
      <c r="B20" s="763"/>
      <c r="C20" s="764"/>
      <c r="D20" s="42"/>
      <c r="E20" s="148"/>
      <c r="F20" s="149"/>
      <c r="G20" s="150">
        <f t="shared" si="4"/>
        <v>0</v>
      </c>
      <c r="H20" s="42"/>
      <c r="I20" s="148"/>
      <c r="J20" s="149"/>
      <c r="K20" s="150">
        <f t="shared" si="0"/>
        <v>0</v>
      </c>
      <c r="L20" s="151"/>
      <c r="M20" s="148"/>
      <c r="N20" s="149"/>
      <c r="O20" s="150">
        <f t="shared" si="1"/>
        <v>0</v>
      </c>
      <c r="P20" s="151"/>
      <c r="Q20" s="148"/>
      <c r="R20" s="149"/>
      <c r="S20" s="150">
        <f t="shared" si="2"/>
        <v>0</v>
      </c>
      <c r="T20" s="151"/>
      <c r="U20" s="148"/>
      <c r="V20" s="149"/>
      <c r="W20" s="150">
        <f t="shared" si="3"/>
        <v>0</v>
      </c>
    </row>
    <row r="21" spans="1:23" s="67" customFormat="1" ht="18.75" customHeight="1" hidden="1">
      <c r="A21" s="762">
        <f>'6_ME Comp Subcomp e Produtos'!A67</f>
        <v>0</v>
      </c>
      <c r="B21" s="803" t="s">
        <v>243</v>
      </c>
      <c r="C21" s="764" t="s">
        <v>244</v>
      </c>
      <c r="D21" s="42"/>
      <c r="E21" s="148"/>
      <c r="F21" s="149"/>
      <c r="G21" s="150">
        <f t="shared" si="4"/>
        <v>0</v>
      </c>
      <c r="H21" s="42" t="s">
        <v>243</v>
      </c>
      <c r="I21" s="148"/>
      <c r="J21" s="149"/>
      <c r="K21" s="150">
        <f t="shared" si="0"/>
        <v>0</v>
      </c>
      <c r="L21" s="42" t="s">
        <v>243</v>
      </c>
      <c r="M21" s="155"/>
      <c r="N21" s="156"/>
      <c r="O21" s="150">
        <f t="shared" si="1"/>
        <v>0</v>
      </c>
      <c r="P21" s="42" t="s">
        <v>243</v>
      </c>
      <c r="Q21" s="148"/>
      <c r="R21" s="149"/>
      <c r="S21" s="150">
        <f t="shared" si="2"/>
        <v>0</v>
      </c>
      <c r="T21" s="42" t="s">
        <v>243</v>
      </c>
      <c r="U21" s="148"/>
      <c r="V21" s="149"/>
      <c r="W21" s="150">
        <f t="shared" si="3"/>
        <v>0</v>
      </c>
    </row>
    <row r="22" spans="1:23" s="67" customFormat="1" ht="18" customHeight="1" hidden="1">
      <c r="A22" s="762"/>
      <c r="B22" s="803"/>
      <c r="C22" s="764"/>
      <c r="D22" s="42"/>
      <c r="E22" s="148"/>
      <c r="F22" s="149"/>
      <c r="G22" s="150">
        <f t="shared" si="4"/>
        <v>0</v>
      </c>
      <c r="H22" s="42"/>
      <c r="I22" s="148"/>
      <c r="J22" s="149"/>
      <c r="K22" s="150">
        <f t="shared" si="0"/>
        <v>0</v>
      </c>
      <c r="L22" s="42" t="s">
        <v>243</v>
      </c>
      <c r="M22" s="148"/>
      <c r="N22" s="149"/>
      <c r="O22" s="150">
        <f t="shared" si="1"/>
        <v>0</v>
      </c>
      <c r="P22" s="151"/>
      <c r="Q22" s="148"/>
      <c r="R22" s="149"/>
      <c r="S22" s="150">
        <f t="shared" si="2"/>
        <v>0</v>
      </c>
      <c r="T22" s="151"/>
      <c r="U22" s="148"/>
      <c r="V22" s="149"/>
      <c r="W22" s="150">
        <f t="shared" si="3"/>
        <v>0</v>
      </c>
    </row>
    <row r="23" spans="1:23" s="67" customFormat="1" ht="12.75" hidden="1">
      <c r="A23" s="762"/>
      <c r="B23" s="803"/>
      <c r="C23" s="764"/>
      <c r="D23" s="42"/>
      <c r="E23" s="155"/>
      <c r="F23" s="156"/>
      <c r="G23" s="150">
        <f t="shared" si="4"/>
        <v>0</v>
      </c>
      <c r="H23" s="42"/>
      <c r="I23" s="148"/>
      <c r="J23" s="149"/>
      <c r="K23" s="150">
        <f t="shared" si="0"/>
        <v>0</v>
      </c>
      <c r="L23" s="42" t="s">
        <v>243</v>
      </c>
      <c r="M23" s="148"/>
      <c r="N23" s="149"/>
      <c r="O23" s="150">
        <f t="shared" si="1"/>
        <v>0</v>
      </c>
      <c r="P23" s="151"/>
      <c r="Q23" s="148"/>
      <c r="R23" s="149"/>
      <c r="S23" s="150">
        <f t="shared" si="2"/>
        <v>0</v>
      </c>
      <c r="T23" s="151"/>
      <c r="U23" s="148"/>
      <c r="V23" s="149"/>
      <c r="W23" s="150">
        <f t="shared" si="3"/>
        <v>0</v>
      </c>
    </row>
    <row r="24" spans="1:23" s="67" customFormat="1" ht="12.75" hidden="1">
      <c r="A24" s="762"/>
      <c r="B24" s="803"/>
      <c r="C24" s="764"/>
      <c r="D24" s="42"/>
      <c r="E24" s="148"/>
      <c r="F24" s="149"/>
      <c r="G24" s="150">
        <f t="shared" si="4"/>
        <v>0</v>
      </c>
      <c r="H24" s="42"/>
      <c r="I24" s="148"/>
      <c r="J24" s="149"/>
      <c r="K24" s="150">
        <f t="shared" si="0"/>
        <v>0</v>
      </c>
      <c r="L24" s="42" t="s">
        <v>243</v>
      </c>
      <c r="M24" s="148"/>
      <c r="N24" s="149"/>
      <c r="O24" s="150">
        <f t="shared" si="1"/>
        <v>0</v>
      </c>
      <c r="P24" s="151"/>
      <c r="Q24" s="148"/>
      <c r="R24" s="149"/>
      <c r="S24" s="150">
        <f t="shared" si="2"/>
        <v>0</v>
      </c>
      <c r="T24" s="151"/>
      <c r="U24" s="148"/>
      <c r="V24" s="149"/>
      <c r="W24" s="150">
        <f t="shared" si="3"/>
        <v>0</v>
      </c>
    </row>
    <row r="25" spans="1:23" s="67" customFormat="1" ht="18.75" customHeight="1" hidden="1">
      <c r="A25" s="380">
        <f>SUM(G21:G25)+SUM(K21:K25)+SUM(O21:O25)+SUM(S21:S25)+SUM(W21:W25)</f>
        <v>0</v>
      </c>
      <c r="B25" s="803"/>
      <c r="C25" s="764"/>
      <c r="D25" s="42"/>
      <c r="E25" s="148"/>
      <c r="F25" s="149"/>
      <c r="G25" s="150">
        <f t="shared" si="4"/>
        <v>0</v>
      </c>
      <c r="H25" s="42"/>
      <c r="I25" s="148"/>
      <c r="J25" s="149"/>
      <c r="K25" s="150">
        <f t="shared" si="0"/>
        <v>0</v>
      </c>
      <c r="L25" s="42" t="s">
        <v>243</v>
      </c>
      <c r="M25" s="148"/>
      <c r="N25" s="149"/>
      <c r="O25" s="150">
        <f t="shared" si="1"/>
        <v>0</v>
      </c>
      <c r="P25" s="151"/>
      <c r="Q25" s="148"/>
      <c r="R25" s="149"/>
      <c r="S25" s="150">
        <f t="shared" si="2"/>
        <v>0</v>
      </c>
      <c r="T25" s="151"/>
      <c r="U25" s="148"/>
      <c r="V25" s="149"/>
      <c r="W25" s="150">
        <f t="shared" si="3"/>
        <v>0</v>
      </c>
    </row>
    <row r="26" spans="1:23" s="67" customFormat="1" ht="15" customHeight="1" hidden="1">
      <c r="A26" s="762">
        <f>'6_ME Comp Subcomp e Produtos'!A68</f>
        <v>0</v>
      </c>
      <c r="B26" s="763" t="s">
        <v>243</v>
      </c>
      <c r="C26" s="764" t="s">
        <v>244</v>
      </c>
      <c r="D26" s="42" t="s">
        <v>243</v>
      </c>
      <c r="E26" s="148"/>
      <c r="F26" s="149"/>
      <c r="G26" s="150">
        <f t="shared" si="4"/>
        <v>0</v>
      </c>
      <c r="H26" s="42" t="s">
        <v>243</v>
      </c>
      <c r="I26" s="148"/>
      <c r="J26" s="149"/>
      <c r="K26" s="150">
        <f t="shared" si="0"/>
        <v>0</v>
      </c>
      <c r="L26" s="42" t="s">
        <v>243</v>
      </c>
      <c r="M26" s="155"/>
      <c r="N26" s="156"/>
      <c r="O26" s="150">
        <f t="shared" si="1"/>
        <v>0</v>
      </c>
      <c r="P26" s="42" t="s">
        <v>243</v>
      </c>
      <c r="Q26" s="148"/>
      <c r="R26" s="149"/>
      <c r="S26" s="150">
        <f t="shared" si="2"/>
        <v>0</v>
      </c>
      <c r="T26" s="42" t="s">
        <v>243</v>
      </c>
      <c r="U26" s="148"/>
      <c r="V26" s="149"/>
      <c r="W26" s="150">
        <f t="shared" si="3"/>
        <v>0</v>
      </c>
    </row>
    <row r="27" spans="1:23" s="67" customFormat="1" ht="12.75" hidden="1">
      <c r="A27" s="762"/>
      <c r="B27" s="763"/>
      <c r="C27" s="764"/>
      <c r="D27" s="42" t="s">
        <v>243</v>
      </c>
      <c r="E27" s="148"/>
      <c r="F27" s="149"/>
      <c r="G27" s="150">
        <f t="shared" si="4"/>
        <v>0</v>
      </c>
      <c r="H27" s="42"/>
      <c r="I27" s="148"/>
      <c r="J27" s="149"/>
      <c r="K27" s="150">
        <f t="shared" si="0"/>
        <v>0</v>
      </c>
      <c r="L27" s="42" t="s">
        <v>243</v>
      </c>
      <c r="M27" s="148"/>
      <c r="N27" s="149"/>
      <c r="O27" s="150">
        <f t="shared" si="1"/>
        <v>0</v>
      </c>
      <c r="P27" s="151"/>
      <c r="Q27" s="148"/>
      <c r="R27" s="149"/>
      <c r="S27" s="150">
        <f t="shared" si="2"/>
        <v>0</v>
      </c>
      <c r="T27" s="151"/>
      <c r="U27" s="148"/>
      <c r="V27" s="149"/>
      <c r="W27" s="150">
        <f t="shared" si="3"/>
        <v>0</v>
      </c>
    </row>
    <row r="28" spans="1:23" s="67" customFormat="1" ht="12.75" hidden="1">
      <c r="A28" s="762"/>
      <c r="B28" s="763"/>
      <c r="C28" s="764"/>
      <c r="D28" s="42"/>
      <c r="E28" s="148"/>
      <c r="F28" s="149"/>
      <c r="G28" s="150">
        <f t="shared" si="4"/>
        <v>0</v>
      </c>
      <c r="H28" s="42"/>
      <c r="I28" s="148"/>
      <c r="J28" s="149"/>
      <c r="K28" s="150">
        <f t="shared" si="0"/>
        <v>0</v>
      </c>
      <c r="L28" s="42" t="s">
        <v>243</v>
      </c>
      <c r="M28" s="148"/>
      <c r="N28" s="149"/>
      <c r="O28" s="150">
        <f t="shared" si="1"/>
        <v>0</v>
      </c>
      <c r="P28" s="151"/>
      <c r="Q28" s="148"/>
      <c r="R28" s="149"/>
      <c r="S28" s="150">
        <f t="shared" si="2"/>
        <v>0</v>
      </c>
      <c r="T28" s="151"/>
      <c r="U28" s="148"/>
      <c r="V28" s="149"/>
      <c r="W28" s="150">
        <f t="shared" si="3"/>
        <v>0</v>
      </c>
    </row>
    <row r="29" spans="1:23" s="67" customFormat="1" ht="13.5" customHeight="1" hidden="1">
      <c r="A29" s="762"/>
      <c r="B29" s="763"/>
      <c r="C29" s="764"/>
      <c r="D29" s="42"/>
      <c r="E29" s="148"/>
      <c r="F29" s="149"/>
      <c r="G29" s="150">
        <f t="shared" si="4"/>
        <v>0</v>
      </c>
      <c r="H29" s="42"/>
      <c r="I29" s="148"/>
      <c r="J29" s="149"/>
      <c r="K29" s="150">
        <f t="shared" si="0"/>
        <v>0</v>
      </c>
      <c r="L29" s="42" t="s">
        <v>243</v>
      </c>
      <c r="M29" s="148"/>
      <c r="N29" s="149"/>
      <c r="O29" s="150">
        <f t="shared" si="1"/>
        <v>0</v>
      </c>
      <c r="P29" s="151"/>
      <c r="Q29" s="148"/>
      <c r="R29" s="149"/>
      <c r="S29" s="150">
        <f t="shared" si="2"/>
        <v>0</v>
      </c>
      <c r="T29" s="151"/>
      <c r="U29" s="148"/>
      <c r="V29" s="149"/>
      <c r="W29" s="150">
        <f t="shared" si="3"/>
        <v>0</v>
      </c>
    </row>
    <row r="30" spans="1:23" s="67" customFormat="1" ht="15.75" customHeight="1" hidden="1">
      <c r="A30" s="380">
        <f>SUM(G26:G30)+SUM(K26:K30)+SUM(O26:O30)+SUM(S26:S30)+SUM(W26:W30)</f>
        <v>0</v>
      </c>
      <c r="B30" s="763"/>
      <c r="C30" s="764"/>
      <c r="D30" s="42"/>
      <c r="E30" s="148"/>
      <c r="F30" s="149"/>
      <c r="G30" s="150">
        <f t="shared" si="4"/>
        <v>0</v>
      </c>
      <c r="H30" s="42"/>
      <c r="I30" s="148"/>
      <c r="J30" s="149"/>
      <c r="K30" s="150">
        <f t="shared" si="0"/>
        <v>0</v>
      </c>
      <c r="L30" s="42" t="s">
        <v>243</v>
      </c>
      <c r="M30" s="148"/>
      <c r="N30" s="149"/>
      <c r="O30" s="150">
        <f t="shared" si="1"/>
        <v>0</v>
      </c>
      <c r="P30" s="151"/>
      <c r="Q30" s="148"/>
      <c r="R30" s="149"/>
      <c r="S30" s="150">
        <f t="shared" si="2"/>
        <v>0</v>
      </c>
      <c r="T30" s="151"/>
      <c r="U30" s="148"/>
      <c r="V30" s="149"/>
      <c r="W30" s="150">
        <f t="shared" si="3"/>
        <v>0</v>
      </c>
    </row>
    <row r="31" spans="1:23" ht="12.75">
      <c r="A31" s="277" t="s">
        <v>227</v>
      </c>
      <c r="B31" s="278">
        <f>SUM(G31:W31)</f>
        <v>47178.29</v>
      </c>
      <c r="C31" s="405"/>
      <c r="D31" s="362"/>
      <c r="E31" s="281"/>
      <c r="F31" s="282"/>
      <c r="G31" s="283">
        <f>SUM(G6:G30)</f>
        <v>47178.29</v>
      </c>
      <c r="H31" s="363"/>
      <c r="I31" s="281"/>
      <c r="J31" s="284"/>
      <c r="K31" s="282">
        <f>SUM(K6:K30)</f>
        <v>0</v>
      </c>
      <c r="L31" s="285"/>
      <c r="M31" s="281"/>
      <c r="N31" s="282"/>
      <c r="O31" s="283">
        <f>SUM(O6:O30)</f>
        <v>0</v>
      </c>
      <c r="P31" s="285"/>
      <c r="Q31" s="281"/>
      <c r="R31" s="282"/>
      <c r="S31" s="283">
        <f>SUM(S6:S30)</f>
        <v>0</v>
      </c>
      <c r="T31" s="285"/>
      <c r="U31" s="281"/>
      <c r="V31" s="282"/>
      <c r="W31" s="283">
        <f>SUM(W6:W30)</f>
        <v>0</v>
      </c>
    </row>
  </sheetData>
  <sheetProtection selectLockedCells="1" selectUnlockedCells="1"/>
  <mergeCells count="21">
    <mergeCell ref="A26:A29"/>
    <mergeCell ref="B26:B30"/>
    <mergeCell ref="C26:C30"/>
    <mergeCell ref="A16:A19"/>
    <mergeCell ref="B16:B20"/>
    <mergeCell ref="C16:C20"/>
    <mergeCell ref="A21:A24"/>
    <mergeCell ref="B21:B25"/>
    <mergeCell ref="C21:C25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7708333333333334" right="0.4979166666666667" top="0.8229166666666666" bottom="0.8152777777777778" header="0.5118055555555555" footer="0.6486111111111111"/>
  <pageSetup horizontalDpi="300" verticalDpi="300" orientation="landscape" paperSize="9" scale="70" r:id="rId3"/>
  <headerFooter alignWithMargins="0">
    <oddFooter>&amp;C&amp;"Times New Roman,Normal"&amp;12&amp;A</oddFooter>
  </headerFooter>
  <colBreaks count="2" manualBreakCount="2">
    <brk id="7" max="65535" man="1"/>
    <brk id="15" max="65535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zoomScale="85" zoomScaleNormal="85" zoomScaleSheetLayoutView="85" zoomScalePageLayoutView="0" workbookViewId="0" topLeftCell="A1">
      <selection activeCell="B31" sqref="B31"/>
    </sheetView>
  </sheetViews>
  <sheetFormatPr defaultColWidth="9.140625" defaultRowHeight="12.75"/>
  <cols>
    <col min="1" max="1" width="83.00390625" style="406" customWidth="1"/>
    <col min="2" max="2" width="18.57421875" style="406" customWidth="1"/>
    <col min="3" max="3" width="14.28125" style="406" customWidth="1"/>
    <col min="4" max="4" width="19.28125" style="406" customWidth="1"/>
    <col min="5" max="5" width="18.00390625" style="406" customWidth="1"/>
    <col min="6" max="6" width="18.28125" style="406" customWidth="1"/>
    <col min="7" max="7" width="15.140625" style="406" customWidth="1"/>
    <col min="8" max="8" width="14.00390625" style="407" customWidth="1"/>
    <col min="9" max="9" width="14.00390625" style="406" customWidth="1"/>
    <col min="10" max="10" width="12.57421875" style="406" customWidth="1"/>
    <col min="11" max="16384" width="9.140625" style="406" customWidth="1"/>
  </cols>
  <sheetData>
    <row r="1" spans="1:4" ht="25.5" customHeight="1">
      <c r="A1" s="408" t="s">
        <v>195</v>
      </c>
      <c r="B1" s="409"/>
      <c r="C1" s="410"/>
      <c r="D1" s="411"/>
    </row>
    <row r="2" spans="1:4" ht="24" customHeight="1">
      <c r="A2" s="412" t="s">
        <v>245</v>
      </c>
      <c r="B2" s="413"/>
      <c r="C2" s="414"/>
      <c r="D2" s="415"/>
    </row>
    <row r="3" spans="1:8" ht="12.75">
      <c r="A3" s="811" t="s">
        <v>246</v>
      </c>
      <c r="B3" s="811"/>
      <c r="C3" s="811"/>
      <c r="D3" s="811"/>
      <c r="E3" s="811"/>
      <c r="F3" s="811"/>
      <c r="G3" s="812" t="s">
        <v>201</v>
      </c>
      <c r="H3" s="812"/>
    </row>
    <row r="4" spans="1:8" ht="42" customHeight="1">
      <c r="A4" s="416" t="s">
        <v>247</v>
      </c>
      <c r="B4" s="417" t="s">
        <v>200</v>
      </c>
      <c r="C4" s="417" t="s">
        <v>202</v>
      </c>
      <c r="D4" s="417" t="s">
        <v>248</v>
      </c>
      <c r="E4" s="417" t="s">
        <v>204</v>
      </c>
      <c r="F4" s="417" t="s">
        <v>205</v>
      </c>
      <c r="G4" s="417" t="s">
        <v>227</v>
      </c>
      <c r="H4" s="418" t="s">
        <v>249</v>
      </c>
    </row>
    <row r="5" spans="1:8" ht="12" customHeight="1">
      <c r="A5" s="810" t="s">
        <v>189</v>
      </c>
      <c r="B5" s="810"/>
      <c r="C5" s="810"/>
      <c r="D5" s="810"/>
      <c r="E5" s="810"/>
      <c r="F5" s="810"/>
      <c r="G5" s="810"/>
      <c r="H5" s="810"/>
    </row>
    <row r="6" spans="1:8" ht="25.5">
      <c r="A6" s="419" t="str">
        <f>'6_ME Comp Subcomp e Produtos'!A7</f>
        <v>1. FORTALECIMENTO E INTEGRAÇÃO DOS TRIBUNAIS DE CONTAS NO ÂMBITO NACIONAL</v>
      </c>
      <c r="B6" s="420">
        <f aca="true" t="shared" si="0" ref="B6:G6">SUM(B7:B9)</f>
        <v>316000</v>
      </c>
      <c r="C6" s="420">
        <f t="shared" si="0"/>
        <v>132807</v>
      </c>
      <c r="D6" s="420">
        <f t="shared" si="0"/>
        <v>0</v>
      </c>
      <c r="E6" s="420">
        <f t="shared" si="0"/>
        <v>0</v>
      </c>
      <c r="F6" s="420">
        <f t="shared" si="0"/>
        <v>0</v>
      </c>
      <c r="G6" s="420">
        <f t="shared" si="0"/>
        <v>448807</v>
      </c>
      <c r="H6" s="421">
        <f aca="true" t="shared" si="1" ref="H6:H17">G6/G$25</f>
        <v>0.11161850147286623</v>
      </c>
    </row>
    <row r="7" spans="1:9" ht="26.25" customHeight="1">
      <c r="A7" s="422" t="str">
        <f>'6_ME Comp Subcomp e Produtos'!A8</f>
        <v>1.1. Desenvolvimento de vínculos inter-institucionais entre os Tribunais de Contas e destes com o Governo Federal</v>
      </c>
      <c r="B7" s="423">
        <f>'7_Subcomp 1_1'!G$21</f>
        <v>39392.61</v>
      </c>
      <c r="C7" s="424">
        <f>'7_Subcomp 1_1'!K$21</f>
        <v>53122.8</v>
      </c>
      <c r="D7" s="424">
        <f>'7_Subcomp 1_1'!O$21</f>
        <v>0</v>
      </c>
      <c r="E7" s="424">
        <f>'7_Subcomp 1_1'!S$21</f>
        <v>0</v>
      </c>
      <c r="F7" s="424">
        <f>'7_Subcomp 1_1'!W$21</f>
        <v>0</v>
      </c>
      <c r="G7" s="424">
        <f>SUM(B7:F7)</f>
        <v>92515.41</v>
      </c>
      <c r="H7" s="421">
        <f t="shared" si="1"/>
        <v>0.02300862381234656</v>
      </c>
      <c r="I7" s="425"/>
    </row>
    <row r="8" spans="1:9" ht="31.5" customHeight="1">
      <c r="A8" s="422" t="str">
        <f>'6_ME Comp Subcomp e Produtos'!A12</f>
        <v>1.2. Redesenho dos procedimentos de controle externo contemplando, inclusive, o cumprimento da LRF</v>
      </c>
      <c r="B8" s="423">
        <f>'8_Subcomp 1_2'!G$16</f>
        <v>185607.39</v>
      </c>
      <c r="C8" s="424">
        <f>'8_Subcomp 1_2'!K$16</f>
        <v>47981.57</v>
      </c>
      <c r="D8" s="424">
        <f>'8_Subcomp 1_2'!O$16</f>
        <v>0</v>
      </c>
      <c r="E8" s="424">
        <f>'8_Subcomp 1_2'!S$16</f>
        <v>0</v>
      </c>
      <c r="F8" s="424">
        <f>'8_Subcomp 1_2'!W$16</f>
        <v>0</v>
      </c>
      <c r="G8" s="424">
        <f>SUM(B8:F8)</f>
        <v>233588.96000000002</v>
      </c>
      <c r="H8" s="421">
        <f t="shared" si="1"/>
        <v>0.058093678743436024</v>
      </c>
      <c r="I8" s="425"/>
    </row>
    <row r="9" spans="1:9" ht="25.5">
      <c r="A9" s="422" t="str">
        <f>'6_ME Comp Subcomp e Produtos'!A15</f>
        <v>1.3. Desenvolvimento de política e gestão de soluções compartilhadas e de cooperação técnica (de TI e outras)</v>
      </c>
      <c r="B9" s="423">
        <f>'9_Subcomp 1_3'!G$21</f>
        <v>91000</v>
      </c>
      <c r="C9" s="424">
        <f>'9_Subcomp 1_3'!K$21</f>
        <v>31702.629999999997</v>
      </c>
      <c r="D9" s="424">
        <f>'9_Subcomp 1_3'!O$21</f>
        <v>0</v>
      </c>
      <c r="E9" s="424">
        <f>'9_Subcomp 1_3'!S$21</f>
        <v>0</v>
      </c>
      <c r="F9" s="424">
        <f>'9_Subcomp 1_3'!W$21</f>
        <v>0</v>
      </c>
      <c r="G9" s="424">
        <f>SUM(B9:F9)</f>
        <v>122702.63</v>
      </c>
      <c r="H9" s="421">
        <f t="shared" si="1"/>
        <v>0.030516198917083646</v>
      </c>
      <c r="I9" s="425"/>
    </row>
    <row r="10" spans="1:10" ht="26.25" customHeight="1">
      <c r="A10" s="419" t="str">
        <f>'6_ME Comp Subcomp e Produtos'!A19</f>
        <v>2. MODERNIZAÇÃO DOS TRIBUNAIS DE CONTAS DOS ESTADOS, DISTRITO FEDERAL E MUNICÍPIOS</v>
      </c>
      <c r="B10" s="420">
        <f aca="true" t="shared" si="2" ref="B10:G10">SUM(B11:B16)</f>
        <v>896909.63</v>
      </c>
      <c r="C10" s="420">
        <f t="shared" si="2"/>
        <v>877949.16</v>
      </c>
      <c r="D10" s="420">
        <f t="shared" si="2"/>
        <v>905291.06</v>
      </c>
      <c r="E10" s="420">
        <f t="shared" si="2"/>
        <v>620765.95</v>
      </c>
      <c r="F10" s="420">
        <f t="shared" si="2"/>
        <v>57281.19</v>
      </c>
      <c r="G10" s="420">
        <f t="shared" si="2"/>
        <v>3358196.9899999998</v>
      </c>
      <c r="H10" s="421">
        <f t="shared" si="1"/>
        <v>0.8351850921988514</v>
      </c>
      <c r="I10" s="425"/>
      <c r="J10" s="426"/>
    </row>
    <row r="11" spans="1:10" ht="28.5" customHeight="1">
      <c r="A11" s="422" t="str">
        <f>'6_ME Comp Subcomp e Produtos'!A20</f>
        <v>2.1. Desenvolvimento de vínculos inter-institucionais com outros Poderes e instituições dos três níveis de governo e com a sociedade</v>
      </c>
      <c r="B11" s="423">
        <f>'10_Subcomp 2_1'!G$31</f>
        <v>40000</v>
      </c>
      <c r="C11" s="424">
        <f>'10_Subcomp 2_1'!K$31</f>
        <v>157100</v>
      </c>
      <c r="D11" s="424">
        <f>'10_Subcomp 2_1'!O$31</f>
        <v>0</v>
      </c>
      <c r="E11" s="424">
        <f>'10_Subcomp 2_1'!S$31</f>
        <v>161095.59</v>
      </c>
      <c r="F11" s="424">
        <f>'10_Subcomp 2_1'!W$31</f>
        <v>57281.19</v>
      </c>
      <c r="G11" s="424">
        <f aca="true" t="shared" si="3" ref="G11:G16">SUM(B11:F11)</f>
        <v>415476.77999999997</v>
      </c>
      <c r="H11" s="421">
        <f t="shared" si="1"/>
        <v>0.10332926086351531</v>
      </c>
      <c r="I11" s="425"/>
      <c r="J11" s="426"/>
    </row>
    <row r="12" spans="1:9" ht="24" customHeight="1">
      <c r="A12" s="422" t="str">
        <f>'6_ME Comp Subcomp e Produtos'!A26</f>
        <v>2.2. Integração dos Tribunais de Contas no ciclo de gestão governamental</v>
      </c>
      <c r="B12" s="423">
        <f>'11_Subcomp 2_2'!G$31</f>
        <v>249000</v>
      </c>
      <c r="C12" s="424">
        <f>'11_Subcomp 2_2'!K$31</f>
        <v>0</v>
      </c>
      <c r="D12" s="424">
        <f>'11_Subcomp 2_2'!O$31</f>
        <v>53720.200000000004</v>
      </c>
      <c r="E12" s="424">
        <f>'11_Subcomp 2_2'!S$31</f>
        <v>402999.67</v>
      </c>
      <c r="F12" s="424">
        <f>'11_Subcomp 2_2'!W$31</f>
        <v>0</v>
      </c>
      <c r="G12" s="424">
        <f t="shared" si="3"/>
        <v>705719.87</v>
      </c>
      <c r="H12" s="421">
        <f t="shared" si="1"/>
        <v>0.17551284705681053</v>
      </c>
      <c r="I12" s="425"/>
    </row>
    <row r="13" spans="1:9" ht="27" customHeight="1">
      <c r="A13" s="422" t="str">
        <f>'6_ME Comp Subcomp e Produtos'!A32</f>
        <v>2.3. Redesenho dos métodos, técnicas e procedimentos de Controle Externo</v>
      </c>
      <c r="B13" s="423">
        <f>'12_Subcomp 2_3'!G$31</f>
        <v>228804.31</v>
      </c>
      <c r="C13" s="424">
        <f>'12_Subcomp 2_3'!K$31</f>
        <v>350000</v>
      </c>
      <c r="D13" s="424">
        <f>'12_Subcomp 2_3'!O$31</f>
        <v>102394.25</v>
      </c>
      <c r="E13" s="424">
        <f>'12_Subcomp 2_3'!S$31</f>
        <v>0</v>
      </c>
      <c r="F13" s="424">
        <f>'12_Subcomp 2_3'!W$31</f>
        <v>0</v>
      </c>
      <c r="G13" s="424">
        <f t="shared" si="3"/>
        <v>681198.56</v>
      </c>
      <c r="H13" s="421">
        <f t="shared" si="1"/>
        <v>0.16941438630118147</v>
      </c>
      <c r="I13" s="425"/>
    </row>
    <row r="14" spans="1:9" ht="22.5" customHeight="1">
      <c r="A14" s="422" t="str">
        <f>'6_ME Comp Subcomp e Produtos'!A38</f>
        <v>2.4. Planejamento estratégico e aprimoramento gerencial</v>
      </c>
      <c r="B14" s="423">
        <f>'13_Subcomp 2_4'!G$31</f>
        <v>84780.2</v>
      </c>
      <c r="C14" s="424">
        <f>'13_Subcomp 2_4'!K$31</f>
        <v>7544</v>
      </c>
      <c r="D14" s="424">
        <f>'13_Subcomp 2_4'!O$31</f>
        <v>0</v>
      </c>
      <c r="E14" s="424">
        <f>'13_Subcomp 2_4'!S$31</f>
        <v>0</v>
      </c>
      <c r="F14" s="424">
        <f>'13_Subcomp 2_4'!W$31</f>
        <v>0</v>
      </c>
      <c r="G14" s="424">
        <f t="shared" si="3"/>
        <v>92324.2</v>
      </c>
      <c r="H14" s="421">
        <f t="shared" si="1"/>
        <v>0.022961069799894377</v>
      </c>
      <c r="I14" s="425"/>
    </row>
    <row r="15" spans="1:9" ht="24" customHeight="1">
      <c r="A15" s="422" t="str">
        <f>'6_ME Comp Subcomp e Produtos'!A44</f>
        <v>2.5. Desenvolvimento da política e da gestão da tecnologia de informação</v>
      </c>
      <c r="B15" s="423">
        <f>'14_Subcomp 2_5'!G$31</f>
        <v>100000</v>
      </c>
      <c r="C15" s="424">
        <f>'14_Subcomp 2_5'!K$31</f>
        <v>301041.11</v>
      </c>
      <c r="D15" s="424">
        <f>'14_Subcomp 2_5'!O$31</f>
        <v>737796.61</v>
      </c>
      <c r="E15" s="424">
        <f>'14_Subcomp 2_5'!S$31</f>
        <v>0</v>
      </c>
      <c r="F15" s="424">
        <f>'14_Subcomp 2_5'!W$31</f>
        <v>0</v>
      </c>
      <c r="G15" s="424">
        <f t="shared" si="3"/>
        <v>1138837.72</v>
      </c>
      <c r="H15" s="421">
        <f t="shared" si="1"/>
        <v>0.28322944991316</v>
      </c>
      <c r="I15" s="425"/>
    </row>
    <row r="16" spans="1:9" ht="20.25" customHeight="1">
      <c r="A16" s="422" t="str">
        <f>'6_ME Comp Subcomp e Produtos'!A50</f>
        <v>2.6. Adequação da política e gestão de pessoal</v>
      </c>
      <c r="B16" s="423">
        <f>'15_Subcomp 2_6'!G$31</f>
        <v>194325.12</v>
      </c>
      <c r="C16" s="424">
        <f>'15_Subcomp 2_6'!K$31</f>
        <v>62264.049999999996</v>
      </c>
      <c r="D16" s="424">
        <f>'15_Subcomp 2_6'!O$31</f>
        <v>11380</v>
      </c>
      <c r="E16" s="424">
        <f>'15_Subcomp 2_6'!S$31</f>
        <v>56670.69</v>
      </c>
      <c r="F16" s="424">
        <f>'15_Subcomp 2_6'!W$31</f>
        <v>0</v>
      </c>
      <c r="G16" s="424">
        <f t="shared" si="3"/>
        <v>324639.86</v>
      </c>
      <c r="H16" s="421">
        <f t="shared" si="1"/>
        <v>0.08073807826428973</v>
      </c>
      <c r="I16" s="425"/>
    </row>
    <row r="17" spans="1:9" s="430" customFormat="1" ht="12.75">
      <c r="A17" s="427" t="s">
        <v>250</v>
      </c>
      <c r="B17" s="428">
        <f aca="true" t="shared" si="4" ref="B17:G17">B6+B10</f>
        <v>1212909.63</v>
      </c>
      <c r="C17" s="428">
        <f t="shared" si="4"/>
        <v>1010756.16</v>
      </c>
      <c r="D17" s="428">
        <f t="shared" si="4"/>
        <v>905291.06</v>
      </c>
      <c r="E17" s="428">
        <f t="shared" si="4"/>
        <v>620765.95</v>
      </c>
      <c r="F17" s="428">
        <f t="shared" si="4"/>
        <v>57281.19</v>
      </c>
      <c r="G17" s="428">
        <f t="shared" si="4"/>
        <v>3807003.9899999998</v>
      </c>
      <c r="H17" s="421">
        <f t="shared" si="1"/>
        <v>0.9468035936717176</v>
      </c>
      <c r="I17" s="429"/>
    </row>
    <row r="18" spans="1:8" ht="12.75">
      <c r="A18" s="431" t="s">
        <v>251</v>
      </c>
      <c r="B18" s="432">
        <f aca="true" t="shared" si="5" ref="B18:G18">B17/$G17</f>
        <v>0.318599516361421</v>
      </c>
      <c r="C18" s="432">
        <f t="shared" si="5"/>
        <v>0.26549910708131413</v>
      </c>
      <c r="D18" s="432">
        <f t="shared" si="5"/>
        <v>0.2377961941668467</v>
      </c>
      <c r="E18" s="432">
        <f t="shared" si="5"/>
        <v>0.1630589176240921</v>
      </c>
      <c r="F18" s="432">
        <f t="shared" si="5"/>
        <v>0.015046264766326133</v>
      </c>
      <c r="G18" s="432">
        <f t="shared" si="5"/>
        <v>1</v>
      </c>
      <c r="H18" s="433"/>
    </row>
    <row r="19" spans="1:9" ht="21.75" customHeight="1">
      <c r="A19" s="810" t="s">
        <v>99</v>
      </c>
      <c r="B19" s="810"/>
      <c r="C19" s="810"/>
      <c r="D19" s="810"/>
      <c r="E19" s="810"/>
      <c r="F19" s="810"/>
      <c r="G19" s="810"/>
      <c r="H19" s="810"/>
      <c r="I19" s="425"/>
    </row>
    <row r="20" spans="1:9" ht="22.5" customHeight="1">
      <c r="A20" s="422" t="str">
        <f>'6_ME Comp Subcomp e Produtos'!A57</f>
        <v>A.1 Administração do projeto</v>
      </c>
      <c r="B20" s="423">
        <f>'16_Admin Projeto'!G$31</f>
        <v>78124.22</v>
      </c>
      <c r="C20" s="424">
        <f>'16_Admin Projeto'!K$31</f>
        <v>0</v>
      </c>
      <c r="D20" s="424">
        <f>'16_Admin Projeto'!O$31</f>
        <v>5690</v>
      </c>
      <c r="E20" s="424">
        <f>'16_Admin Projeto'!S$31</f>
        <v>0</v>
      </c>
      <c r="F20" s="424">
        <f>'16_Admin Projeto'!W$31</f>
        <v>0</v>
      </c>
      <c r="G20" s="424">
        <f>SUM(B20:F20)</f>
        <v>83814.22</v>
      </c>
      <c r="H20" s="421">
        <f>G20/G$25</f>
        <v>0.020844633970765015</v>
      </c>
      <c r="I20" s="425"/>
    </row>
    <row r="21" spans="1:9" ht="24" customHeight="1">
      <c r="A21" s="422" t="str">
        <f>'6_ME Comp Subcomp e Produtos'!A63</f>
        <v>A.2 Monitoramento e avaliação</v>
      </c>
      <c r="B21" s="423">
        <f>'17_Monit Avaliação'!G$31</f>
        <v>47178.29</v>
      </c>
      <c r="C21" s="424">
        <f>'17_Monit Avaliação'!K$31</f>
        <v>0</v>
      </c>
      <c r="D21" s="424">
        <f>'17_Monit Avaliação'!O$31</f>
        <v>0</v>
      </c>
      <c r="E21" s="424">
        <f>'17_Monit Avaliação'!S$31</f>
        <v>0</v>
      </c>
      <c r="F21" s="424">
        <f>'17_Monit Avaliação'!W$31</f>
        <v>0</v>
      </c>
      <c r="G21" s="424">
        <f>SUM(B21:F21)</f>
        <v>47178.29</v>
      </c>
      <c r="H21" s="421">
        <f>G21/G$25</f>
        <v>0.011733261807084805</v>
      </c>
      <c r="I21" s="425"/>
    </row>
    <row r="22" spans="1:9" ht="12.75">
      <c r="A22" s="434" t="s">
        <v>252</v>
      </c>
      <c r="B22" s="420">
        <f aca="true" t="shared" si="6" ref="B22:G22">B20+B21</f>
        <v>125302.51000000001</v>
      </c>
      <c r="C22" s="420">
        <f t="shared" si="6"/>
        <v>0</v>
      </c>
      <c r="D22" s="420">
        <f t="shared" si="6"/>
        <v>5690</v>
      </c>
      <c r="E22" s="420">
        <f t="shared" si="6"/>
        <v>0</v>
      </c>
      <c r="F22" s="420">
        <f t="shared" si="6"/>
        <v>0</v>
      </c>
      <c r="G22" s="420">
        <f t="shared" si="6"/>
        <v>130992.51000000001</v>
      </c>
      <c r="H22" s="421">
        <f>G22/G$25</f>
        <v>0.03257789577784982</v>
      </c>
      <c r="I22" s="425"/>
    </row>
    <row r="23" spans="1:9" ht="12.75">
      <c r="A23" s="435" t="s">
        <v>249</v>
      </c>
      <c r="B23" s="436">
        <f aca="true" t="shared" si="7" ref="B23:G23">B22/$G22</f>
        <v>0.9565624019266445</v>
      </c>
      <c r="C23" s="436">
        <f t="shared" si="7"/>
        <v>0</v>
      </c>
      <c r="D23" s="437">
        <f t="shared" si="7"/>
        <v>0.04343759807335549</v>
      </c>
      <c r="E23" s="437">
        <f t="shared" si="7"/>
        <v>0</v>
      </c>
      <c r="F23" s="437">
        <f t="shared" si="7"/>
        <v>0</v>
      </c>
      <c r="G23" s="437">
        <f t="shared" si="7"/>
        <v>1</v>
      </c>
      <c r="H23" s="438"/>
      <c r="I23" s="425"/>
    </row>
    <row r="24" spans="1:9" ht="12.75">
      <c r="A24" s="439" t="s">
        <v>194</v>
      </c>
      <c r="B24" s="440"/>
      <c r="C24" s="440"/>
      <c r="D24" s="440"/>
      <c r="E24" s="440"/>
      <c r="F24" s="440"/>
      <c r="G24" s="440">
        <f>'6_ME Comp Subcomp e Produtos'!E69</f>
        <v>82905</v>
      </c>
      <c r="H24" s="421">
        <f>G24/G$25</f>
        <v>0.020618510550432533</v>
      </c>
      <c r="I24" s="425"/>
    </row>
    <row r="25" spans="1:9" s="430" customFormat="1" ht="12.75">
      <c r="A25" s="441" t="s">
        <v>253</v>
      </c>
      <c r="B25" s="442">
        <f aca="true" t="shared" si="8" ref="B25:G25">B17+B22+B24</f>
        <v>1338212.14</v>
      </c>
      <c r="C25" s="442">
        <f t="shared" si="8"/>
        <v>1010756.16</v>
      </c>
      <c r="D25" s="442">
        <f t="shared" si="8"/>
        <v>910981.06</v>
      </c>
      <c r="E25" s="442">
        <f t="shared" si="8"/>
        <v>620765.95</v>
      </c>
      <c r="F25" s="442">
        <f t="shared" si="8"/>
        <v>57281.19</v>
      </c>
      <c r="G25" s="443">
        <f t="shared" si="8"/>
        <v>4020901.5</v>
      </c>
      <c r="H25" s="421">
        <f>G25/G$25</f>
        <v>1</v>
      </c>
      <c r="I25" s="429"/>
    </row>
    <row r="26" spans="1:9" s="448" customFormat="1" ht="12.75">
      <c r="A26" s="444"/>
      <c r="B26" s="445"/>
      <c r="C26" s="445"/>
      <c r="D26" s="445"/>
      <c r="E26" s="445"/>
      <c r="F26" s="445"/>
      <c r="G26" s="445"/>
      <c r="H26" s="446"/>
      <c r="I26" s="447"/>
    </row>
    <row r="27" spans="1:9" s="448" customFormat="1" ht="12.75">
      <c r="A27" s="444"/>
      <c r="B27" s="445"/>
      <c r="C27" s="445"/>
      <c r="D27" s="445"/>
      <c r="E27" s="445"/>
      <c r="F27" s="445"/>
      <c r="G27" s="445"/>
      <c r="H27" s="446"/>
      <c r="I27" s="447"/>
    </row>
    <row r="28" spans="1:9" s="448" customFormat="1" ht="12.75">
      <c r="A28" s="444"/>
      <c r="B28" s="445"/>
      <c r="C28" s="445"/>
      <c r="D28" s="445"/>
      <c r="E28" s="445"/>
      <c r="F28" s="445"/>
      <c r="G28" s="445"/>
      <c r="H28" s="446"/>
      <c r="I28" s="447"/>
    </row>
    <row r="29" spans="1:9" s="448" customFormat="1" ht="12.75">
      <c r="A29" s="444"/>
      <c r="B29" s="445"/>
      <c r="C29" s="445"/>
      <c r="D29" s="445"/>
      <c r="E29" s="445"/>
      <c r="F29" s="445"/>
      <c r="G29" s="445"/>
      <c r="H29" s="446"/>
      <c r="I29" s="447"/>
    </row>
    <row r="30" spans="1:9" s="448" customFormat="1" ht="12.75">
      <c r="A30" s="444"/>
      <c r="B30" s="445"/>
      <c r="C30" s="445"/>
      <c r="D30" s="445"/>
      <c r="E30" s="445"/>
      <c r="F30" s="445"/>
      <c r="G30" s="445"/>
      <c r="H30" s="446"/>
      <c r="I30" s="447"/>
    </row>
    <row r="31" spans="1:9" s="448" customFormat="1" ht="12.75">
      <c r="A31" s="444"/>
      <c r="B31" s="445"/>
      <c r="C31" s="445"/>
      <c r="D31" s="445"/>
      <c r="E31" s="445"/>
      <c r="F31" s="445"/>
      <c r="G31" s="445"/>
      <c r="H31" s="446"/>
      <c r="I31" s="447"/>
    </row>
    <row r="32" spans="1:9" s="448" customFormat="1" ht="12.75">
      <c r="A32" s="444"/>
      <c r="B32" s="445"/>
      <c r="C32" s="445"/>
      <c r="D32" s="445"/>
      <c r="E32" s="445"/>
      <c r="F32" s="445"/>
      <c r="G32" s="445"/>
      <c r="H32" s="446"/>
      <c r="I32" s="447"/>
    </row>
    <row r="33" spans="1:9" s="448" customFormat="1" ht="12.75">
      <c r="A33" s="444"/>
      <c r="B33" s="445"/>
      <c r="C33" s="445"/>
      <c r="D33" s="445"/>
      <c r="E33" s="445"/>
      <c r="F33" s="445"/>
      <c r="G33" s="445"/>
      <c r="H33" s="446"/>
      <c r="I33" s="447"/>
    </row>
    <row r="34" spans="1:9" s="448" customFormat="1" ht="12.75">
      <c r="A34" s="444"/>
      <c r="B34" s="445"/>
      <c r="C34" s="445"/>
      <c r="D34" s="445"/>
      <c r="E34" s="445"/>
      <c r="F34" s="445"/>
      <c r="G34" s="445"/>
      <c r="H34" s="446"/>
      <c r="I34" s="447"/>
    </row>
    <row r="35" spans="1:9" s="448" customFormat="1" ht="12.75">
      <c r="A35" s="444"/>
      <c r="B35" s="445"/>
      <c r="C35" s="445"/>
      <c r="D35" s="445"/>
      <c r="E35" s="445"/>
      <c r="F35" s="445"/>
      <c r="G35" s="445"/>
      <c r="H35" s="446"/>
      <c r="I35" s="447"/>
    </row>
    <row r="36" spans="1:9" s="448" customFormat="1" ht="12.75">
      <c r="A36" s="444"/>
      <c r="B36" s="445"/>
      <c r="C36" s="445"/>
      <c r="D36" s="445"/>
      <c r="E36" s="445"/>
      <c r="F36" s="445"/>
      <c r="G36" s="445"/>
      <c r="H36" s="446"/>
      <c r="I36" s="447"/>
    </row>
    <row r="37" spans="6:8" ht="12.75" customHeight="1">
      <c r="F37" s="813"/>
      <c r="G37" s="813"/>
      <c r="H37" s="813"/>
    </row>
    <row r="38" spans="1:7" ht="25.5" customHeight="1">
      <c r="A38" s="408" t="s">
        <v>195</v>
      </c>
      <c r="B38" s="409"/>
      <c r="C38" s="410"/>
      <c r="D38" s="411"/>
      <c r="G38" s="68"/>
    </row>
    <row r="39" spans="1:8" ht="24" customHeight="1">
      <c r="A39" s="412" t="s">
        <v>254</v>
      </c>
      <c r="B39" s="413"/>
      <c r="C39" s="414"/>
      <c r="D39" s="415"/>
      <c r="G39" s="449"/>
      <c r="H39" s="450">
        <v>2.04</v>
      </c>
    </row>
    <row r="40" spans="1:8" ht="12.75" customHeight="1">
      <c r="A40" s="811" t="str">
        <f>A3</f>
        <v>ESTA PLANILHA NÃO DEVE SER PREENCHIDA. CONSOLIDA OS RECURSOS DOS COMPONENTES E SUBCOMPONENTES.</v>
      </c>
      <c r="B40" s="811"/>
      <c r="C40" s="811"/>
      <c r="D40" s="811"/>
      <c r="E40" s="811"/>
      <c r="F40" s="811"/>
      <c r="G40" s="814" t="s">
        <v>255</v>
      </c>
      <c r="H40" s="814"/>
    </row>
    <row r="41" spans="1:8" ht="34.5" customHeight="1">
      <c r="A41" s="416" t="s">
        <v>247</v>
      </c>
      <c r="B41" s="417" t="s">
        <v>200</v>
      </c>
      <c r="C41" s="417" t="s">
        <v>202</v>
      </c>
      <c r="D41" s="417" t="s">
        <v>248</v>
      </c>
      <c r="E41" s="417" t="s">
        <v>204</v>
      </c>
      <c r="F41" s="417" t="s">
        <v>205</v>
      </c>
      <c r="G41" s="417" t="s">
        <v>227</v>
      </c>
      <c r="H41" s="418" t="s">
        <v>249</v>
      </c>
    </row>
    <row r="42" spans="1:8" ht="18.75" customHeight="1">
      <c r="A42" s="810" t="s">
        <v>189</v>
      </c>
      <c r="B42" s="810"/>
      <c r="C42" s="810"/>
      <c r="D42" s="810"/>
      <c r="E42" s="810"/>
      <c r="F42" s="810"/>
      <c r="G42" s="810"/>
      <c r="H42" s="810"/>
    </row>
    <row r="43" spans="1:8" ht="23.25" customHeight="1">
      <c r="A43" s="419" t="str">
        <f>'6_ME Comp Subcomp e Produtos'!A7</f>
        <v>1. FORTALECIMENTO E INTEGRAÇÃO DOS TRIBUNAIS DE CONTAS NO ÂMBITO NACIONAL</v>
      </c>
      <c r="B43" s="420">
        <f aca="true" t="shared" si="9" ref="B43:G43">SUM(B44:B46)</f>
        <v>154901.96078431373</v>
      </c>
      <c r="C43" s="420">
        <f t="shared" si="9"/>
        <v>65101.470588235294</v>
      </c>
      <c r="D43" s="420">
        <f t="shared" si="9"/>
        <v>0</v>
      </c>
      <c r="E43" s="420">
        <f t="shared" si="9"/>
        <v>0</v>
      </c>
      <c r="F43" s="420">
        <f t="shared" si="9"/>
        <v>0</v>
      </c>
      <c r="G43" s="420">
        <f t="shared" si="9"/>
        <v>220003.43137254904</v>
      </c>
      <c r="H43" s="719">
        <f>G43/G$62</f>
        <v>0.11161850147286621</v>
      </c>
    </row>
    <row r="44" spans="1:8" ht="25.5">
      <c r="A44" s="422" t="str">
        <f>'6_ME Comp Subcomp e Produtos'!A8</f>
        <v>1.1. Desenvolvimento de vínculos inter-institucionais entre os Tribunais de Contas e destes com o Governo Federal</v>
      </c>
      <c r="B44" s="424">
        <f aca="true" t="shared" si="10" ref="B44:F46">B7/$H$39</f>
        <v>19310.102941176472</v>
      </c>
      <c r="C44" s="424">
        <f t="shared" si="10"/>
        <v>26040.58823529412</v>
      </c>
      <c r="D44" s="424">
        <f t="shared" si="10"/>
        <v>0</v>
      </c>
      <c r="E44" s="424">
        <f t="shared" si="10"/>
        <v>0</v>
      </c>
      <c r="F44" s="424">
        <f t="shared" si="10"/>
        <v>0</v>
      </c>
      <c r="G44" s="424">
        <f>SUM(B44:F44)</f>
        <v>45350.69117647059</v>
      </c>
      <c r="H44" s="719">
        <f aca="true" t="shared" si="11" ref="H44:H54">G44/G$62</f>
        <v>0.023008623812346557</v>
      </c>
    </row>
    <row r="45" spans="1:8" ht="25.5">
      <c r="A45" s="422" t="str">
        <f>'6_ME Comp Subcomp e Produtos'!A12</f>
        <v>1.2. Redesenho dos procedimentos de controle externo contemplando, inclusive, o cumprimento da LRF</v>
      </c>
      <c r="B45" s="424">
        <f t="shared" si="10"/>
        <v>90984.01470588236</v>
      </c>
      <c r="C45" s="424">
        <f t="shared" si="10"/>
        <v>23520.37745098039</v>
      </c>
      <c r="D45" s="424">
        <f t="shared" si="10"/>
        <v>0</v>
      </c>
      <c r="E45" s="424">
        <f t="shared" si="10"/>
        <v>0</v>
      </c>
      <c r="F45" s="424">
        <f t="shared" si="10"/>
        <v>0</v>
      </c>
      <c r="G45" s="424">
        <f>SUM(B45:F45)</f>
        <v>114504.39215686276</v>
      </c>
      <c r="H45" s="719">
        <f t="shared" si="11"/>
        <v>0.05809367874343602</v>
      </c>
    </row>
    <row r="46" spans="1:8" ht="25.5">
      <c r="A46" s="422" t="str">
        <f>'6_ME Comp Subcomp e Produtos'!A15</f>
        <v>1.3. Desenvolvimento de política e gestão de soluções compartilhadas e de cooperação técnica (de TI e outras)</v>
      </c>
      <c r="B46" s="424">
        <f t="shared" si="10"/>
        <v>44607.8431372549</v>
      </c>
      <c r="C46" s="424">
        <f t="shared" si="10"/>
        <v>15540.504901960783</v>
      </c>
      <c r="D46" s="424">
        <f t="shared" si="10"/>
        <v>0</v>
      </c>
      <c r="E46" s="424">
        <f t="shared" si="10"/>
        <v>0</v>
      </c>
      <c r="F46" s="424">
        <f t="shared" si="10"/>
        <v>0</v>
      </c>
      <c r="G46" s="424">
        <f>SUM(B46:F46)</f>
        <v>60148.348039215685</v>
      </c>
      <c r="H46" s="719">
        <f t="shared" si="11"/>
        <v>0.03051619891708364</v>
      </c>
    </row>
    <row r="47" spans="1:8" ht="27" customHeight="1">
      <c r="A47" s="419" t="str">
        <f>'6_ME Comp Subcomp e Produtos'!A19</f>
        <v>2. MODERNIZAÇÃO DOS TRIBUNAIS DE CONTAS DOS ESTADOS, DISTRITO FEDERAL E MUNICÍPIOS</v>
      </c>
      <c r="B47" s="420">
        <f aca="true" t="shared" si="12" ref="B47:G47">SUM(B48:B53)</f>
        <v>439661.58333333326</v>
      </c>
      <c r="C47" s="420">
        <f t="shared" si="12"/>
        <v>430367.23529411765</v>
      </c>
      <c r="D47" s="420">
        <f t="shared" si="12"/>
        <v>443770.1274509804</v>
      </c>
      <c r="E47" s="420">
        <f t="shared" si="12"/>
        <v>304297.0343137255</v>
      </c>
      <c r="F47" s="420">
        <f t="shared" si="12"/>
        <v>28079.014705882353</v>
      </c>
      <c r="G47" s="420">
        <f t="shared" si="12"/>
        <v>1646174.9950980393</v>
      </c>
      <c r="H47" s="719">
        <f t="shared" si="11"/>
        <v>0.8351850921988513</v>
      </c>
    </row>
    <row r="48" spans="1:8" ht="28.5" customHeight="1">
      <c r="A48" s="422" t="str">
        <f>'6_ME Comp Subcomp e Produtos'!A20</f>
        <v>2.1. Desenvolvimento de vínculos inter-institucionais com outros Poderes e instituições dos três níveis de governo e com a sociedade</v>
      </c>
      <c r="B48" s="424">
        <f aca="true" t="shared" si="13" ref="B48:F53">B11/$H$39</f>
        <v>19607.843137254902</v>
      </c>
      <c r="C48" s="424">
        <f t="shared" si="13"/>
        <v>77009.80392156863</v>
      </c>
      <c r="D48" s="424">
        <f t="shared" si="13"/>
        <v>0</v>
      </c>
      <c r="E48" s="424">
        <f t="shared" si="13"/>
        <v>78968.42647058824</v>
      </c>
      <c r="F48" s="424">
        <f t="shared" si="13"/>
        <v>28079.014705882353</v>
      </c>
      <c r="G48" s="424">
        <f aca="true" t="shared" si="14" ref="G48:G53">SUM(B48:F48)</f>
        <v>203665.0882352941</v>
      </c>
      <c r="H48" s="719">
        <f t="shared" si="11"/>
        <v>0.10332926086351528</v>
      </c>
    </row>
    <row r="49" spans="1:8" ht="22.5" customHeight="1">
      <c r="A49" s="422" t="str">
        <f>'6_ME Comp Subcomp e Produtos'!A26</f>
        <v>2.2. Integração dos Tribunais de Contas no ciclo de gestão governamental</v>
      </c>
      <c r="B49" s="424">
        <f t="shared" si="13"/>
        <v>122058.82352941176</v>
      </c>
      <c r="C49" s="424">
        <f t="shared" si="13"/>
        <v>0</v>
      </c>
      <c r="D49" s="424">
        <f t="shared" si="13"/>
        <v>26333.43137254902</v>
      </c>
      <c r="E49" s="424">
        <f t="shared" si="13"/>
        <v>197548.85784313723</v>
      </c>
      <c r="F49" s="424">
        <f t="shared" si="13"/>
        <v>0</v>
      </c>
      <c r="G49" s="424">
        <f t="shared" si="14"/>
        <v>345941.112745098</v>
      </c>
      <c r="H49" s="719">
        <f t="shared" si="11"/>
        <v>0.17551284705681047</v>
      </c>
    </row>
    <row r="50" spans="1:8" ht="23.25" customHeight="1">
      <c r="A50" s="422" t="str">
        <f>'6_ME Comp Subcomp e Produtos'!A32</f>
        <v>2.3. Redesenho dos métodos, técnicas e procedimentos de Controle Externo</v>
      </c>
      <c r="B50" s="424">
        <f t="shared" si="13"/>
        <v>112158.97549019607</v>
      </c>
      <c r="C50" s="424">
        <f t="shared" si="13"/>
        <v>171568.6274509804</v>
      </c>
      <c r="D50" s="424">
        <f t="shared" si="13"/>
        <v>50193.259803921566</v>
      </c>
      <c r="E50" s="424">
        <f t="shared" si="13"/>
        <v>0</v>
      </c>
      <c r="F50" s="424">
        <f t="shared" si="13"/>
        <v>0</v>
      </c>
      <c r="G50" s="424">
        <f t="shared" si="14"/>
        <v>333920.862745098</v>
      </c>
      <c r="H50" s="719">
        <f t="shared" si="11"/>
        <v>0.1694143863011814</v>
      </c>
    </row>
    <row r="51" spans="1:8" ht="26.25" customHeight="1">
      <c r="A51" s="422" t="str">
        <f>'6_ME Comp Subcomp e Produtos'!A38</f>
        <v>2.4. Planejamento estratégico e aprimoramento gerencial</v>
      </c>
      <c r="B51" s="424">
        <f t="shared" si="13"/>
        <v>41558.92156862745</v>
      </c>
      <c r="C51" s="424">
        <f t="shared" si="13"/>
        <v>3698.0392156862745</v>
      </c>
      <c r="D51" s="424">
        <f t="shared" si="13"/>
        <v>0</v>
      </c>
      <c r="E51" s="424">
        <f t="shared" si="13"/>
        <v>0</v>
      </c>
      <c r="F51" s="424">
        <f t="shared" si="13"/>
        <v>0</v>
      </c>
      <c r="G51" s="424">
        <f t="shared" si="14"/>
        <v>45256.96078431372</v>
      </c>
      <c r="H51" s="719">
        <f t="shared" si="11"/>
        <v>0.02296106979989437</v>
      </c>
    </row>
    <row r="52" spans="1:8" ht="25.5" customHeight="1">
      <c r="A52" s="422" t="str">
        <f>'6_ME Comp Subcomp e Produtos'!A44</f>
        <v>2.5. Desenvolvimento da política e da gestão da tecnologia de informação</v>
      </c>
      <c r="B52" s="424">
        <f t="shared" si="13"/>
        <v>49019.60784313725</v>
      </c>
      <c r="C52" s="424">
        <f t="shared" si="13"/>
        <v>147569.17156862744</v>
      </c>
      <c r="D52" s="424">
        <f t="shared" si="13"/>
        <v>361665.0049019608</v>
      </c>
      <c r="E52" s="424">
        <f t="shared" si="13"/>
        <v>0</v>
      </c>
      <c r="F52" s="424">
        <f t="shared" si="13"/>
        <v>0</v>
      </c>
      <c r="G52" s="424">
        <f t="shared" si="14"/>
        <v>558253.7843137255</v>
      </c>
      <c r="H52" s="719">
        <f t="shared" si="11"/>
        <v>0.28322944991316</v>
      </c>
    </row>
    <row r="53" spans="1:8" ht="26.25" customHeight="1">
      <c r="A53" s="422" t="str">
        <f>'6_ME Comp Subcomp e Produtos'!A50</f>
        <v>2.6. Adequação da política e gestão de pessoal</v>
      </c>
      <c r="B53" s="424">
        <f t="shared" si="13"/>
        <v>95257.41176470587</v>
      </c>
      <c r="C53" s="424">
        <f t="shared" si="13"/>
        <v>30521.5931372549</v>
      </c>
      <c r="D53" s="424">
        <f t="shared" si="13"/>
        <v>5578.431372549019</v>
      </c>
      <c r="E53" s="424">
        <f t="shared" si="13"/>
        <v>27779.75</v>
      </c>
      <c r="F53" s="424">
        <f t="shared" si="13"/>
        <v>0</v>
      </c>
      <c r="G53" s="424">
        <f t="shared" si="14"/>
        <v>159137.1862745098</v>
      </c>
      <c r="H53" s="719">
        <f t="shared" si="11"/>
        <v>0.08073807826428972</v>
      </c>
    </row>
    <row r="54" spans="1:8" ht="12.75">
      <c r="A54" s="452" t="s">
        <v>250</v>
      </c>
      <c r="B54" s="453">
        <f aca="true" t="shared" si="15" ref="B54:G54">B43+B47</f>
        <v>594563.544117647</v>
      </c>
      <c r="C54" s="453">
        <f t="shared" si="15"/>
        <v>495468.70588235295</v>
      </c>
      <c r="D54" s="453">
        <f t="shared" si="15"/>
        <v>443770.1274509804</v>
      </c>
      <c r="E54" s="453">
        <f t="shared" si="15"/>
        <v>304297.0343137255</v>
      </c>
      <c r="F54" s="453">
        <f t="shared" si="15"/>
        <v>28079.014705882353</v>
      </c>
      <c r="G54" s="453">
        <f t="shared" si="15"/>
        <v>1866178.4264705884</v>
      </c>
      <c r="H54" s="719">
        <f t="shared" si="11"/>
        <v>0.9468035936717176</v>
      </c>
    </row>
    <row r="55" spans="1:8" ht="12.75">
      <c r="A55" s="431" t="s">
        <v>251</v>
      </c>
      <c r="B55" s="720">
        <f aca="true" t="shared" si="16" ref="B55:G55">B54/$G54</f>
        <v>0.3185995163614209</v>
      </c>
      <c r="C55" s="720">
        <f t="shared" si="16"/>
        <v>0.2654991070813141</v>
      </c>
      <c r="D55" s="720">
        <f t="shared" si="16"/>
        <v>0.23779619416684666</v>
      </c>
      <c r="E55" s="720">
        <f t="shared" si="16"/>
        <v>0.16305891762409208</v>
      </c>
      <c r="F55" s="720">
        <f t="shared" si="16"/>
        <v>0.01504626476632613</v>
      </c>
      <c r="G55" s="720">
        <f t="shared" si="16"/>
        <v>1</v>
      </c>
      <c r="H55" s="433"/>
    </row>
    <row r="56" spans="1:8" ht="17.25" customHeight="1">
      <c r="A56" s="810" t="s">
        <v>99</v>
      </c>
      <c r="B56" s="810"/>
      <c r="C56" s="810"/>
      <c r="D56" s="810"/>
      <c r="E56" s="810"/>
      <c r="F56" s="810"/>
      <c r="G56" s="810"/>
      <c r="H56" s="810"/>
    </row>
    <row r="57" spans="1:8" ht="20.25" customHeight="1">
      <c r="A57" s="422" t="str">
        <f>'6_ME Comp Subcomp e Produtos'!A57</f>
        <v>A.1 Administração do projeto</v>
      </c>
      <c r="B57" s="424">
        <f aca="true" t="shared" si="17" ref="B57:F58">B20/$H$39</f>
        <v>38296.186274509804</v>
      </c>
      <c r="C57" s="424">
        <f t="shared" si="17"/>
        <v>0</v>
      </c>
      <c r="D57" s="424">
        <f t="shared" si="17"/>
        <v>2789.2156862745096</v>
      </c>
      <c r="E57" s="424">
        <f t="shared" si="17"/>
        <v>0</v>
      </c>
      <c r="F57" s="424">
        <f t="shared" si="17"/>
        <v>0</v>
      </c>
      <c r="G57" s="454">
        <f>SUM(B57:F57)</f>
        <v>41085.401960784315</v>
      </c>
      <c r="H57" s="451">
        <f>G57/G$62</f>
        <v>0.02084463397076501</v>
      </c>
    </row>
    <row r="58" spans="1:8" ht="26.25" customHeight="1">
      <c r="A58" s="422" t="str">
        <f>'6_ME Comp Subcomp e Produtos'!A63</f>
        <v>A.2 Monitoramento e avaliação</v>
      </c>
      <c r="B58" s="424">
        <f t="shared" si="17"/>
        <v>23126.61274509804</v>
      </c>
      <c r="C58" s="424">
        <f t="shared" si="17"/>
        <v>0</v>
      </c>
      <c r="D58" s="424">
        <f t="shared" si="17"/>
        <v>0</v>
      </c>
      <c r="E58" s="424">
        <f t="shared" si="17"/>
        <v>0</v>
      </c>
      <c r="F58" s="424">
        <f t="shared" si="17"/>
        <v>0</v>
      </c>
      <c r="G58" s="454">
        <f>SUM(B58:F58)</f>
        <v>23126.61274509804</v>
      </c>
      <c r="H58" s="451">
        <f>G58/G$62</f>
        <v>0.011733261807084802</v>
      </c>
    </row>
    <row r="59" spans="1:8" ht="12.75">
      <c r="A59" s="434" t="s">
        <v>252</v>
      </c>
      <c r="B59" s="420">
        <f aca="true" t="shared" si="18" ref="B59:G59">SUM(B57:B58)</f>
        <v>61422.799019607846</v>
      </c>
      <c r="C59" s="420">
        <f t="shared" si="18"/>
        <v>0</v>
      </c>
      <c r="D59" s="420">
        <f t="shared" si="18"/>
        <v>2789.2156862745096</v>
      </c>
      <c r="E59" s="420">
        <f t="shared" si="18"/>
        <v>0</v>
      </c>
      <c r="F59" s="420">
        <f t="shared" si="18"/>
        <v>0</v>
      </c>
      <c r="G59" s="420">
        <f t="shared" si="18"/>
        <v>64212.01470588235</v>
      </c>
      <c r="H59" s="451">
        <f>G59/G$62</f>
        <v>0.03257789577784981</v>
      </c>
    </row>
    <row r="60" spans="1:8" ht="12.75">
      <c r="A60" s="435" t="s">
        <v>249</v>
      </c>
      <c r="B60" s="721">
        <f aca="true" t="shared" si="19" ref="B60:G60">B59/$G59</f>
        <v>0.9565624019266447</v>
      </c>
      <c r="C60" s="721">
        <f t="shared" si="19"/>
        <v>0</v>
      </c>
      <c r="D60" s="721">
        <f t="shared" si="19"/>
        <v>0.04343759807335549</v>
      </c>
      <c r="E60" s="721">
        <f t="shared" si="19"/>
        <v>0</v>
      </c>
      <c r="F60" s="721">
        <f t="shared" si="19"/>
        <v>0</v>
      </c>
      <c r="G60" s="722">
        <f t="shared" si="19"/>
        <v>1</v>
      </c>
      <c r="H60" s="455"/>
    </row>
    <row r="61" spans="1:9" ht="12.75">
      <c r="A61" s="439" t="s">
        <v>194</v>
      </c>
      <c r="B61" s="440"/>
      <c r="C61" s="440"/>
      <c r="D61" s="440"/>
      <c r="E61" s="440"/>
      <c r="F61" s="440"/>
      <c r="G61" s="440">
        <f>'6_ME Comp Subcomp e Produtos'!D69</f>
        <v>40639.70588235294</v>
      </c>
      <c r="H61" s="421">
        <f>G61/G$25</f>
        <v>0.010107113014917908</v>
      </c>
      <c r="I61" s="425"/>
    </row>
    <row r="62" spans="1:8" ht="12.75">
      <c r="A62" s="456" t="s">
        <v>253</v>
      </c>
      <c r="B62" s="442">
        <f aca="true" t="shared" si="20" ref="B62:G62">B54+B59+B61</f>
        <v>655986.3431372548</v>
      </c>
      <c r="C62" s="442">
        <f t="shared" si="20"/>
        <v>495468.70588235295</v>
      </c>
      <c r="D62" s="442">
        <f t="shared" si="20"/>
        <v>446559.34313725494</v>
      </c>
      <c r="E62" s="442">
        <f t="shared" si="20"/>
        <v>304297.0343137255</v>
      </c>
      <c r="F62" s="442">
        <f t="shared" si="20"/>
        <v>28079.014705882353</v>
      </c>
      <c r="G62" s="442">
        <f t="shared" si="20"/>
        <v>1971030.1470588238</v>
      </c>
      <c r="H62" s="457">
        <f>G62/G$62</f>
        <v>1</v>
      </c>
    </row>
  </sheetData>
  <sheetProtection selectLockedCells="1" selectUnlockedCells="1"/>
  <mergeCells count="9">
    <mergeCell ref="A42:H42"/>
    <mergeCell ref="A56:H56"/>
    <mergeCell ref="A3:F3"/>
    <mergeCell ref="G3:H3"/>
    <mergeCell ref="A5:H5"/>
    <mergeCell ref="A19:H19"/>
    <mergeCell ref="F37:H37"/>
    <mergeCell ref="A40:F40"/>
    <mergeCell ref="G40:H40"/>
  </mergeCells>
  <conditionalFormatting sqref="H60">
    <cfRule type="cellIs" priority="5" dxfId="3" operator="greaterThan" stopIfTrue="1">
      <formula>0.05</formula>
    </cfRule>
  </conditionalFormatting>
  <conditionalFormatting sqref="B60:F60">
    <cfRule type="cellIs" priority="6" dxfId="1" operator="between" stopIfTrue="1">
      <formula>0.2</formula>
      <formula>0.3</formula>
    </cfRule>
  </conditionalFormatting>
  <conditionalFormatting sqref="G55 G60">
    <cfRule type="cellIs" priority="7" dxfId="1" operator="between" stopIfTrue="1">
      <formula>0</formula>
      <formula>0.1</formula>
    </cfRule>
  </conditionalFormatting>
  <conditionalFormatting sqref="G55">
    <cfRule type="cellIs" priority="4" dxfId="1" operator="between" stopIfTrue="1">
      <formula>0</formula>
      <formula>0.1</formula>
    </cfRule>
  </conditionalFormatting>
  <conditionalFormatting sqref="H60">
    <cfRule type="cellIs" priority="3" dxfId="3" operator="greaterThan" stopIfTrue="1">
      <formula>0.05</formula>
    </cfRule>
  </conditionalFormatting>
  <conditionalFormatting sqref="B60:F60">
    <cfRule type="cellIs" priority="2" dxfId="1" operator="between" stopIfTrue="1">
      <formula>0.2</formula>
      <formula>0.3</formula>
    </cfRule>
  </conditionalFormatting>
  <conditionalFormatting sqref="G60">
    <cfRule type="cellIs" priority="1" dxfId="1" operator="between" stopIfTrue="1">
      <formula>0</formula>
      <formula>0.1</formula>
    </cfRule>
  </conditionalFormatting>
  <printOptions horizontalCentered="1"/>
  <pageMargins left="0.3" right="0.49027777777777776" top="0.46041666666666664" bottom="0.75" header="0.32013888888888886" footer="0.22013888888888888"/>
  <pageSetup horizontalDpi="300" verticalDpi="300" orientation="landscape" paperSize="9" scale="70" r:id="rId1"/>
  <headerFooter alignWithMargins="0">
    <oddHeader>&amp;LPROMOEX&amp;CProjeto &lt;UF&gt;</oddHeader>
    <oddFooter>&amp;LDocumento de Projeto&amp;C&amp;A&amp;RPág. &amp;P / &amp;N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8:J51"/>
  <sheetViews>
    <sheetView view="pageBreakPreview" zoomScale="85" zoomScaleNormal="85" zoomScaleSheetLayoutView="85" zoomScalePageLayoutView="0" workbookViewId="0" topLeftCell="A13">
      <selection activeCell="E24" sqref="E24"/>
    </sheetView>
  </sheetViews>
  <sheetFormatPr defaultColWidth="8.7109375" defaultRowHeight="12.75"/>
  <cols>
    <col min="1" max="1" width="12.7109375" style="0" customWidth="1"/>
    <col min="2" max="2" width="10.00390625" style="7" customWidth="1"/>
    <col min="3" max="3" width="55.57421875" style="0" customWidth="1"/>
    <col min="4" max="4" width="4.00390625" style="0" customWidth="1"/>
    <col min="5" max="5" width="4.57421875" style="0" customWidth="1"/>
    <col min="6" max="8" width="8.7109375" style="0" customWidth="1"/>
    <col min="9" max="9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spans="6:10" ht="12.75">
      <c r="F8" s="1"/>
      <c r="G8" s="1"/>
      <c r="H8" s="1"/>
      <c r="I8" s="1"/>
      <c r="J8" s="1"/>
    </row>
    <row r="9" spans="1:10" s="9" customFormat="1" ht="15.75">
      <c r="A9" s="745" t="s">
        <v>4</v>
      </c>
      <c r="B9" s="745"/>
      <c r="C9" s="745"/>
      <c r="D9" s="745"/>
      <c r="E9" s="745"/>
      <c r="F9" s="8"/>
      <c r="G9" s="8"/>
      <c r="H9" s="8"/>
      <c r="I9" s="8"/>
      <c r="J9" s="8"/>
    </row>
    <row r="10" spans="2:10" s="9" customFormat="1" ht="12.75">
      <c r="B10" s="10"/>
      <c r="F10" s="8"/>
      <c r="G10" s="8"/>
      <c r="H10" s="8"/>
      <c r="I10" s="8"/>
      <c r="J10" s="8"/>
    </row>
    <row r="11" spans="1:10" s="9" customFormat="1" ht="15.75">
      <c r="A11" s="8"/>
      <c r="B11" s="11" t="s">
        <v>5</v>
      </c>
      <c r="C11" s="12" t="s">
        <v>6</v>
      </c>
      <c r="D11" s="8"/>
      <c r="E11" s="8"/>
      <c r="F11" s="8"/>
      <c r="G11" s="8"/>
      <c r="H11" s="8"/>
      <c r="I11" s="8"/>
      <c r="J11" s="8"/>
    </row>
    <row r="12" spans="1:10" s="9" customFormat="1" ht="19.5" customHeight="1">
      <c r="A12" s="8"/>
      <c r="B12" s="13"/>
      <c r="C12" s="14" t="s">
        <v>7</v>
      </c>
      <c r="D12" s="8"/>
      <c r="E12" s="8"/>
      <c r="F12" s="8"/>
      <c r="G12" s="8"/>
      <c r="H12" s="8"/>
      <c r="I12" s="8"/>
      <c r="J12" s="8"/>
    </row>
    <row r="13" spans="1:10" s="9" customFormat="1" ht="19.5" customHeight="1">
      <c r="A13" s="8"/>
      <c r="B13" s="15">
        <v>1</v>
      </c>
      <c r="C13" s="14" t="s">
        <v>4</v>
      </c>
      <c r="D13" s="8"/>
      <c r="E13" s="8"/>
      <c r="F13" s="8"/>
      <c r="G13" s="8"/>
      <c r="H13" s="8"/>
      <c r="I13" s="8"/>
      <c r="J13" s="8"/>
    </row>
    <row r="14" spans="1:10" s="9" customFormat="1" ht="19.5" customHeight="1">
      <c r="A14" s="8"/>
      <c r="B14" s="16"/>
      <c r="C14" s="17" t="s">
        <v>8</v>
      </c>
      <c r="D14" s="8"/>
      <c r="E14" s="8"/>
      <c r="F14" s="8"/>
      <c r="G14" s="8"/>
      <c r="H14" s="8"/>
      <c r="I14" s="8"/>
      <c r="J14" s="8"/>
    </row>
    <row r="15" spans="1:10" s="9" customFormat="1" ht="19.5" customHeight="1">
      <c r="A15" s="8"/>
      <c r="B15" s="16">
        <v>2</v>
      </c>
      <c r="C15" s="18" t="s">
        <v>9</v>
      </c>
      <c r="D15" s="8"/>
      <c r="E15" s="8"/>
      <c r="F15" s="8"/>
      <c r="G15" s="8"/>
      <c r="H15" s="8"/>
      <c r="I15" s="8"/>
      <c r="J15" s="8"/>
    </row>
    <row r="16" spans="1:10" s="9" customFormat="1" ht="19.5" customHeight="1">
      <c r="A16" s="8"/>
      <c r="B16" s="16"/>
      <c r="C16" s="18" t="s">
        <v>10</v>
      </c>
      <c r="D16" s="8"/>
      <c r="E16" s="8"/>
      <c r="F16" s="8"/>
      <c r="G16" s="8"/>
      <c r="H16" s="8"/>
      <c r="I16" s="8"/>
      <c r="J16" s="8"/>
    </row>
    <row r="17" spans="1:10" s="9" customFormat="1" ht="19.5" customHeight="1">
      <c r="A17" s="8"/>
      <c r="B17" s="16"/>
      <c r="C17" s="18" t="s">
        <v>11</v>
      </c>
      <c r="D17" s="8"/>
      <c r="E17" s="8"/>
      <c r="F17" s="8"/>
      <c r="G17" s="8"/>
      <c r="H17" s="8"/>
      <c r="I17" s="8"/>
      <c r="J17" s="8"/>
    </row>
    <row r="18" spans="1:10" s="9" customFormat="1" ht="19.5" customHeight="1">
      <c r="A18" s="8"/>
      <c r="B18" s="16"/>
      <c r="C18" s="18" t="s">
        <v>12</v>
      </c>
      <c r="D18" s="8"/>
      <c r="E18" s="8"/>
      <c r="F18" s="8"/>
      <c r="G18" s="8"/>
      <c r="H18" s="8"/>
      <c r="I18" s="8"/>
      <c r="J18" s="8"/>
    </row>
    <row r="19" spans="1:10" s="9" customFormat="1" ht="19.5" customHeight="1">
      <c r="A19" s="8"/>
      <c r="B19" s="16"/>
      <c r="C19" s="18" t="s">
        <v>13</v>
      </c>
      <c r="D19" s="8"/>
      <c r="E19" s="8"/>
      <c r="F19" s="8"/>
      <c r="G19" s="8"/>
      <c r="H19" s="8"/>
      <c r="I19" s="8"/>
      <c r="J19" s="8"/>
    </row>
    <row r="20" spans="1:10" s="9" customFormat="1" ht="19.5" customHeight="1">
      <c r="A20" s="8"/>
      <c r="B20" s="16">
        <v>3</v>
      </c>
      <c r="C20" s="18" t="s">
        <v>14</v>
      </c>
      <c r="D20" s="8"/>
      <c r="E20" s="8"/>
      <c r="F20" s="8"/>
      <c r="G20" s="8"/>
      <c r="H20" s="8"/>
      <c r="I20" s="8"/>
      <c r="J20" s="8"/>
    </row>
    <row r="21" spans="1:10" s="9" customFormat="1" ht="19.5" customHeight="1">
      <c r="A21" s="8"/>
      <c r="B21" s="16">
        <v>4</v>
      </c>
      <c r="C21" s="18" t="s">
        <v>15</v>
      </c>
      <c r="D21" s="8"/>
      <c r="E21" s="8"/>
      <c r="F21" s="8"/>
      <c r="G21" s="8"/>
      <c r="H21" s="8"/>
      <c r="I21" s="8"/>
      <c r="J21" s="8"/>
    </row>
    <row r="22" spans="1:10" s="9" customFormat="1" ht="19.5" customHeight="1">
      <c r="A22" s="8"/>
      <c r="B22" s="16"/>
      <c r="C22" s="17" t="s">
        <v>16</v>
      </c>
      <c r="D22" s="8"/>
      <c r="E22" s="8"/>
      <c r="F22" s="8"/>
      <c r="G22" s="8"/>
      <c r="H22" s="8"/>
      <c r="I22" s="8"/>
      <c r="J22" s="8"/>
    </row>
    <row r="23" spans="1:10" s="9" customFormat="1" ht="19.5" customHeight="1">
      <c r="A23" s="8"/>
      <c r="B23" s="16">
        <v>5</v>
      </c>
      <c r="C23" s="18" t="s">
        <v>17</v>
      </c>
      <c r="D23" s="8"/>
      <c r="E23" s="8"/>
      <c r="F23" s="8"/>
      <c r="G23" s="8"/>
      <c r="H23" s="8"/>
      <c r="I23" s="8"/>
      <c r="J23" s="8"/>
    </row>
    <row r="24" spans="1:10" s="9" customFormat="1" ht="19.5" customHeight="1">
      <c r="A24" s="8"/>
      <c r="B24" s="16">
        <v>6</v>
      </c>
      <c r="C24" s="18" t="s">
        <v>18</v>
      </c>
      <c r="D24" s="8"/>
      <c r="E24" s="8"/>
      <c r="F24" s="8"/>
      <c r="G24" s="8"/>
      <c r="H24" s="8"/>
      <c r="I24" s="8"/>
      <c r="J24" s="8"/>
    </row>
    <row r="25" spans="1:10" s="9" customFormat="1" ht="19.5" customHeight="1">
      <c r="A25" s="8"/>
      <c r="B25" s="16"/>
      <c r="C25" s="17" t="s">
        <v>19</v>
      </c>
      <c r="D25" s="8"/>
      <c r="E25" s="8"/>
      <c r="F25" s="8"/>
      <c r="G25" s="8"/>
      <c r="H25" s="8"/>
      <c r="I25" s="8"/>
      <c r="J25" s="8"/>
    </row>
    <row r="26" spans="1:10" s="9" customFormat="1" ht="19.5" customHeight="1">
      <c r="A26" s="8"/>
      <c r="B26" s="16"/>
      <c r="C26" s="18" t="s">
        <v>20</v>
      </c>
      <c r="D26" s="8"/>
      <c r="E26" s="8"/>
      <c r="F26" s="8"/>
      <c r="G26" s="8"/>
      <c r="H26" s="8"/>
      <c r="I26" s="8"/>
      <c r="J26" s="8"/>
    </row>
    <row r="27" spans="1:10" s="9" customFormat="1" ht="19.5" customHeight="1">
      <c r="A27" s="8"/>
      <c r="B27" s="16"/>
      <c r="C27" s="19" t="s">
        <v>21</v>
      </c>
      <c r="D27" s="8"/>
      <c r="E27" s="8"/>
      <c r="F27" s="8"/>
      <c r="G27" s="8"/>
      <c r="H27" s="8"/>
      <c r="I27" s="8"/>
      <c r="J27" s="8"/>
    </row>
    <row r="28" spans="1:10" s="9" customFormat="1" ht="19.5" customHeight="1">
      <c r="A28" s="8"/>
      <c r="B28" s="16">
        <v>7</v>
      </c>
      <c r="C28" s="18" t="s">
        <v>22</v>
      </c>
      <c r="D28" s="8"/>
      <c r="E28" s="8"/>
      <c r="F28" s="8"/>
      <c r="G28" s="8"/>
      <c r="H28" s="8"/>
      <c r="I28" s="8"/>
      <c r="J28" s="8"/>
    </row>
    <row r="29" spans="1:10" s="9" customFormat="1" ht="19.5" customHeight="1">
      <c r="A29" s="8"/>
      <c r="B29" s="16">
        <v>8</v>
      </c>
      <c r="C29" s="18" t="s">
        <v>23</v>
      </c>
      <c r="D29" s="8"/>
      <c r="E29" s="8"/>
      <c r="F29" s="8"/>
      <c r="G29" s="8"/>
      <c r="H29" s="8"/>
      <c r="I29" s="8"/>
      <c r="J29" s="8"/>
    </row>
    <row r="30" spans="1:10" s="9" customFormat="1" ht="19.5" customHeight="1">
      <c r="A30" s="8"/>
      <c r="B30" s="16">
        <v>9</v>
      </c>
      <c r="C30" s="18" t="s">
        <v>24</v>
      </c>
      <c r="D30" s="8"/>
      <c r="E30" s="8"/>
      <c r="F30" s="8"/>
      <c r="G30" s="8"/>
      <c r="H30" s="8"/>
      <c r="I30" s="8"/>
      <c r="J30" s="8"/>
    </row>
    <row r="31" spans="1:10" s="9" customFormat="1" ht="19.5" customHeight="1">
      <c r="A31" s="8"/>
      <c r="B31" s="16"/>
      <c r="C31" s="19" t="s">
        <v>25</v>
      </c>
      <c r="D31" s="8"/>
      <c r="E31" s="8"/>
      <c r="F31" s="8"/>
      <c r="G31" s="8"/>
      <c r="H31" s="8"/>
      <c r="I31" s="8"/>
      <c r="J31" s="8"/>
    </row>
    <row r="32" spans="1:10" s="9" customFormat="1" ht="19.5" customHeight="1">
      <c r="A32" s="8"/>
      <c r="B32" s="16">
        <v>10</v>
      </c>
      <c r="C32" s="18" t="s">
        <v>26</v>
      </c>
      <c r="D32" s="8"/>
      <c r="E32" s="8"/>
      <c r="F32" s="8"/>
      <c r="G32" s="8"/>
      <c r="H32" s="8"/>
      <c r="I32" s="8"/>
      <c r="J32" s="8"/>
    </row>
    <row r="33" spans="1:10" s="9" customFormat="1" ht="19.5" customHeight="1">
      <c r="A33" s="8"/>
      <c r="B33" s="16">
        <v>11</v>
      </c>
      <c r="C33" s="18" t="s">
        <v>27</v>
      </c>
      <c r="D33" s="8"/>
      <c r="E33" s="8"/>
      <c r="F33" s="8"/>
      <c r="G33" s="8"/>
      <c r="H33" s="8"/>
      <c r="I33" s="8"/>
      <c r="J33" s="8"/>
    </row>
    <row r="34" spans="1:10" s="9" customFormat="1" ht="19.5" customHeight="1">
      <c r="A34" s="8"/>
      <c r="B34" s="16">
        <v>12</v>
      </c>
      <c r="C34" s="18" t="s">
        <v>28</v>
      </c>
      <c r="D34" s="8"/>
      <c r="E34" s="8"/>
      <c r="F34" s="8"/>
      <c r="G34" s="8"/>
      <c r="H34" s="8"/>
      <c r="I34" s="8"/>
      <c r="J34" s="8"/>
    </row>
    <row r="35" spans="1:10" s="9" customFormat="1" ht="19.5" customHeight="1">
      <c r="A35" s="8"/>
      <c r="B35" s="16">
        <v>13</v>
      </c>
      <c r="C35" s="18" t="s">
        <v>29</v>
      </c>
      <c r="D35" s="8"/>
      <c r="E35" s="8"/>
      <c r="F35" s="8"/>
      <c r="G35" s="8"/>
      <c r="H35" s="8"/>
      <c r="I35" s="8"/>
      <c r="J35" s="8"/>
    </row>
    <row r="36" spans="1:10" s="9" customFormat="1" ht="19.5" customHeight="1">
      <c r="A36" s="8"/>
      <c r="B36" s="16">
        <v>14</v>
      </c>
      <c r="C36" s="18" t="s">
        <v>30</v>
      </c>
      <c r="D36" s="8"/>
      <c r="E36" s="8"/>
      <c r="F36" s="8"/>
      <c r="G36" s="8"/>
      <c r="H36" s="8"/>
      <c r="I36" s="8"/>
      <c r="J36" s="8"/>
    </row>
    <row r="37" spans="1:10" s="9" customFormat="1" ht="19.5" customHeight="1">
      <c r="A37" s="8"/>
      <c r="B37" s="16">
        <v>15</v>
      </c>
      <c r="C37" s="18" t="s">
        <v>31</v>
      </c>
      <c r="D37" s="8"/>
      <c r="E37" s="8"/>
      <c r="F37" s="8"/>
      <c r="G37" s="8"/>
      <c r="H37" s="8"/>
      <c r="I37" s="8"/>
      <c r="J37" s="8"/>
    </row>
    <row r="38" spans="1:10" s="9" customFormat="1" ht="19.5" customHeight="1">
      <c r="A38" s="8"/>
      <c r="B38" s="16"/>
      <c r="C38" s="19" t="s">
        <v>32</v>
      </c>
      <c r="D38" s="8"/>
      <c r="E38" s="8"/>
      <c r="F38" s="8"/>
      <c r="G38" s="8"/>
      <c r="H38" s="8"/>
      <c r="I38" s="8"/>
      <c r="J38" s="8"/>
    </row>
    <row r="39" spans="1:10" s="9" customFormat="1" ht="19.5" customHeight="1">
      <c r="A39" s="8"/>
      <c r="B39" s="16">
        <v>16</v>
      </c>
      <c r="C39" s="18" t="s">
        <v>33</v>
      </c>
      <c r="D39" s="8"/>
      <c r="E39" s="8"/>
      <c r="F39" s="8"/>
      <c r="G39" s="8"/>
      <c r="H39" s="8"/>
      <c r="I39" s="8"/>
      <c r="J39" s="8"/>
    </row>
    <row r="40" spans="1:10" s="9" customFormat="1" ht="19.5" customHeight="1">
      <c r="A40" s="8"/>
      <c r="B40" s="16">
        <v>17</v>
      </c>
      <c r="C40" s="18" t="s">
        <v>34</v>
      </c>
      <c r="D40" s="8"/>
      <c r="E40" s="8"/>
      <c r="F40" s="8"/>
      <c r="G40" s="8"/>
      <c r="H40" s="8"/>
      <c r="I40" s="8"/>
      <c r="J40" s="8"/>
    </row>
    <row r="41" spans="1:10" s="9" customFormat="1" ht="19.5" customHeight="1">
      <c r="A41" s="8"/>
      <c r="B41" s="16">
        <v>18</v>
      </c>
      <c r="C41" s="18" t="s">
        <v>35</v>
      </c>
      <c r="D41" s="8"/>
      <c r="E41" s="8"/>
      <c r="F41" s="8"/>
      <c r="G41" s="8"/>
      <c r="H41" s="8"/>
      <c r="I41" s="8"/>
      <c r="J41" s="8"/>
    </row>
    <row r="42" spans="1:10" s="9" customFormat="1" ht="19.5" customHeight="1">
      <c r="A42" s="8"/>
      <c r="B42" s="16">
        <v>19</v>
      </c>
      <c r="C42" s="18" t="s">
        <v>36</v>
      </c>
      <c r="D42" s="8"/>
      <c r="E42" s="8"/>
      <c r="F42" s="8"/>
      <c r="G42" s="8"/>
      <c r="H42" s="8"/>
      <c r="I42" s="8"/>
      <c r="J42" s="8"/>
    </row>
    <row r="43" spans="1:10" s="9" customFormat="1" ht="19.5" customHeight="1">
      <c r="A43" s="8"/>
      <c r="B43" s="16">
        <v>20</v>
      </c>
      <c r="C43" s="18" t="s">
        <v>37</v>
      </c>
      <c r="D43" s="8"/>
      <c r="E43" s="8"/>
      <c r="F43" s="8"/>
      <c r="G43" s="8"/>
      <c r="H43" s="8"/>
      <c r="I43" s="8"/>
      <c r="J43" s="8"/>
    </row>
    <row r="44" spans="1:10" s="9" customFormat="1" ht="19.5" customHeight="1">
      <c r="A44" s="8"/>
      <c r="B44" s="16">
        <v>21</v>
      </c>
      <c r="C44" s="18" t="s">
        <v>38</v>
      </c>
      <c r="D44" s="8"/>
      <c r="E44" s="8"/>
      <c r="F44" s="8"/>
      <c r="G44" s="8"/>
      <c r="H44" s="8"/>
      <c r="I44" s="8"/>
      <c r="J44" s="8"/>
    </row>
    <row r="45" spans="1:10" s="9" customFormat="1" ht="19.5" customHeight="1">
      <c r="A45" s="8"/>
      <c r="B45" s="16">
        <v>22</v>
      </c>
      <c r="C45" s="18" t="s">
        <v>39</v>
      </c>
      <c r="D45" s="8"/>
      <c r="E45" s="8"/>
      <c r="F45" s="8"/>
      <c r="G45" s="8"/>
      <c r="H45" s="8"/>
      <c r="I45" s="8"/>
      <c r="J45" s="8"/>
    </row>
    <row r="46" spans="1:10" s="9" customFormat="1" ht="19.5" customHeight="1">
      <c r="A46" s="8"/>
      <c r="B46" s="16">
        <v>23</v>
      </c>
      <c r="C46" s="18" t="s">
        <v>40</v>
      </c>
      <c r="D46" s="8"/>
      <c r="E46" s="8"/>
      <c r="F46" s="8"/>
      <c r="G46" s="8"/>
      <c r="H46" s="8"/>
      <c r="I46" s="8"/>
      <c r="J46" s="8"/>
    </row>
    <row r="47" spans="1:10" s="9" customFormat="1" ht="19.5" customHeight="1">
      <c r="A47" s="8"/>
      <c r="B47" s="20"/>
      <c r="C47" s="21" t="s">
        <v>41</v>
      </c>
      <c r="D47" s="8"/>
      <c r="E47" s="8"/>
      <c r="F47" s="22"/>
      <c r="G47" s="22"/>
      <c r="H47" s="22"/>
      <c r="I47" s="8"/>
      <c r="J47" s="8"/>
    </row>
    <row r="48" spans="1:10" s="9" customFormat="1" ht="19.5" customHeight="1">
      <c r="A48" s="8"/>
      <c r="B48" s="16">
        <v>24</v>
      </c>
      <c r="C48" s="18" t="s">
        <v>42</v>
      </c>
      <c r="D48" s="8"/>
      <c r="E48" s="8"/>
      <c r="F48" s="8"/>
      <c r="G48" s="8"/>
      <c r="H48" s="8"/>
      <c r="I48" s="8"/>
      <c r="J48" s="8"/>
    </row>
    <row r="49" spans="1:10" s="9" customFormat="1" ht="19.5" customHeight="1">
      <c r="A49" s="8"/>
      <c r="B49" s="23"/>
      <c r="C49" s="18" t="s">
        <v>43</v>
      </c>
      <c r="D49" s="8"/>
      <c r="E49" s="8"/>
      <c r="F49" s="8"/>
      <c r="G49" s="8"/>
      <c r="H49" s="8"/>
      <c r="I49" s="8"/>
      <c r="J49" s="8"/>
    </row>
    <row r="50" spans="1:10" s="9" customFormat="1" ht="19.5" customHeight="1">
      <c r="A50" s="8"/>
      <c r="B50" s="15">
        <v>25</v>
      </c>
      <c r="C50" s="24" t="s">
        <v>44</v>
      </c>
      <c r="D50" s="8"/>
      <c r="E50" s="8"/>
      <c r="F50" s="8"/>
      <c r="G50" s="8"/>
      <c r="H50" s="8"/>
      <c r="I50" s="8"/>
      <c r="J50" s="8"/>
    </row>
    <row r="51" spans="1:10" s="9" customFormat="1" ht="19.5" customHeight="1">
      <c r="A51" s="8"/>
      <c r="B51" s="15">
        <v>26</v>
      </c>
      <c r="C51" s="24" t="s">
        <v>45</v>
      </c>
      <c r="D51" s="8"/>
      <c r="E51" s="8"/>
      <c r="F51" s="8"/>
      <c r="G51" s="8"/>
      <c r="H51" s="8"/>
      <c r="I51" s="8"/>
      <c r="J51" s="8"/>
    </row>
  </sheetData>
  <sheetProtection selectLockedCells="1" selectUnlockedCells="1"/>
  <mergeCells count="1">
    <mergeCell ref="A9:E9"/>
  </mergeCells>
  <printOptions horizontalCentered="1"/>
  <pageMargins left="0.5902777777777778" right="0.5902777777777778" top="0.5486111111111112" bottom="0.53125" header="0.26944444444444443" footer="0.26944444444444443"/>
  <pageSetup horizontalDpi="300" verticalDpi="300" orientation="portrait" paperSize="9" scale="78" r:id="rId2"/>
  <headerFooter alignWithMargins="0">
    <oddHeader>&amp;L&amp;9PROMOEX&amp;C&amp;9Projeto &lt;UF&gt;</oddHeader>
    <oddFooter>&amp;L&amp;9Documento de Projeto&amp;C&amp;9&amp;A&amp;R&amp;9Pág. &amp;P /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85" zoomScaleNormal="85" zoomScaleSheetLayoutView="85" zoomScalePageLayoutView="0" workbookViewId="0" topLeftCell="A44">
      <selection activeCell="I59" sqref="I59"/>
    </sheetView>
  </sheetViews>
  <sheetFormatPr defaultColWidth="8.7109375" defaultRowHeight="12.75"/>
  <cols>
    <col min="1" max="1" width="63.140625" style="458" customWidth="1"/>
    <col min="2" max="3" width="14.57421875" style="9" customWidth="1"/>
    <col min="4" max="5" width="16.00390625" style="9" customWidth="1"/>
    <col min="6" max="6" width="14.421875" style="9" customWidth="1"/>
    <col min="7" max="7" width="15.57421875" style="9" customWidth="1"/>
    <col min="8" max="8" width="18.421875" style="9" customWidth="1"/>
    <col min="9" max="10" width="17.28125" style="9" customWidth="1"/>
    <col min="11" max="11" width="18.7109375" style="9" customWidth="1"/>
    <col min="12" max="254" width="8.7109375" style="9" customWidth="1"/>
  </cols>
  <sheetData>
    <row r="1" ht="32.25" customHeight="1">
      <c r="A1" s="459" t="s">
        <v>195</v>
      </c>
    </row>
    <row r="2" spans="1:5" ht="32.25" customHeight="1">
      <c r="A2" s="460" t="s">
        <v>256</v>
      </c>
      <c r="B2" s="728"/>
      <c r="C2" s="364"/>
      <c r="D2" s="734"/>
      <c r="E2" s="735"/>
    </row>
    <row r="3" spans="1:10" ht="19.5" customHeight="1">
      <c r="A3" s="461" t="s">
        <v>257</v>
      </c>
      <c r="B3" s="729"/>
      <c r="C3" s="729"/>
      <c r="D3" s="733"/>
      <c r="E3" s="463"/>
      <c r="F3" s="463"/>
      <c r="G3" s="462"/>
      <c r="H3" s="462"/>
      <c r="I3" s="464"/>
      <c r="J3" s="465"/>
    </row>
    <row r="4" spans="1:10" ht="13.5" customHeight="1">
      <c r="A4" s="815" t="s">
        <v>258</v>
      </c>
      <c r="B4" s="466" t="s">
        <v>259</v>
      </c>
      <c r="C4" s="467" t="s">
        <v>260</v>
      </c>
      <c r="D4" s="468">
        <v>2006</v>
      </c>
      <c r="E4" s="468">
        <v>2007</v>
      </c>
      <c r="F4" s="468">
        <v>2008</v>
      </c>
      <c r="G4" s="468">
        <v>2009</v>
      </c>
      <c r="H4" s="468">
        <v>2010</v>
      </c>
      <c r="I4" s="468">
        <v>2011</v>
      </c>
      <c r="J4" s="468">
        <v>2012</v>
      </c>
    </row>
    <row r="5" spans="1:11" ht="12.75">
      <c r="A5" s="815"/>
      <c r="B5" s="469" t="s">
        <v>197</v>
      </c>
      <c r="C5" s="470" t="s">
        <v>197</v>
      </c>
      <c r="D5" s="39" t="s">
        <v>261</v>
      </c>
      <c r="E5" s="39" t="s">
        <v>261</v>
      </c>
      <c r="F5" s="39" t="s">
        <v>261</v>
      </c>
      <c r="G5" s="39" t="s">
        <v>261</v>
      </c>
      <c r="H5" s="39" t="s">
        <v>261</v>
      </c>
      <c r="I5" s="39" t="s">
        <v>261</v>
      </c>
      <c r="J5" s="39" t="s">
        <v>261</v>
      </c>
      <c r="K5" s="727"/>
    </row>
    <row r="6" spans="1:11" ht="39.75" customHeight="1">
      <c r="A6" s="471" t="s">
        <v>262</v>
      </c>
      <c r="B6" s="472">
        <f aca="true" t="shared" si="0" ref="B6:J6">B7+B19+B56</f>
        <v>3937996.5</v>
      </c>
      <c r="C6" s="472">
        <f>C7+C19+C56</f>
        <v>3937996.5</v>
      </c>
      <c r="D6" s="472">
        <f t="shared" si="0"/>
        <v>576566.25</v>
      </c>
      <c r="E6" s="472">
        <f t="shared" si="0"/>
        <v>117738.45000000001</v>
      </c>
      <c r="F6" s="472">
        <f t="shared" si="0"/>
        <v>102227.18</v>
      </c>
      <c r="G6" s="472">
        <f t="shared" si="0"/>
        <v>739510.52</v>
      </c>
      <c r="H6" s="472">
        <f t="shared" si="0"/>
        <v>849296.76</v>
      </c>
      <c r="I6" s="472">
        <f>I7+I19+I56</f>
        <v>1470332.22</v>
      </c>
      <c r="J6" s="472">
        <f t="shared" si="0"/>
        <v>82325.12</v>
      </c>
      <c r="K6" s="727"/>
    </row>
    <row r="7" spans="1:11" s="67" customFormat="1" ht="46.5" customHeight="1">
      <c r="A7" s="473" t="str">
        <f>CONCATENATE("Componente: ",'6_ME Comp Subcomp e Produtos'!A7)</f>
        <v>Componente: 1. FORTALECIMENTO E INTEGRAÇÃO DOS TRIBUNAIS DE CONTAS NO ÂMBITO NACIONAL</v>
      </c>
      <c r="B7" s="474">
        <f>B8+B12+B15</f>
        <v>448807</v>
      </c>
      <c r="C7" s="474">
        <f>C8+C12+C15</f>
        <v>448807</v>
      </c>
      <c r="D7" s="474">
        <f aca="true" t="shared" si="1" ref="D7:J7">D8+D12+D15</f>
        <v>50525.670000000006</v>
      </c>
      <c r="E7" s="474">
        <f t="shared" si="1"/>
        <v>47059.73</v>
      </c>
      <c r="F7" s="474">
        <f t="shared" si="1"/>
        <v>34413.91</v>
      </c>
      <c r="G7" s="474">
        <f t="shared" si="1"/>
        <v>83535.05</v>
      </c>
      <c r="H7" s="474">
        <f t="shared" si="1"/>
        <v>44402.72</v>
      </c>
      <c r="I7" s="474">
        <f t="shared" si="1"/>
        <v>152869.91999999998</v>
      </c>
      <c r="J7" s="474">
        <f t="shared" si="1"/>
        <v>36000</v>
      </c>
      <c r="K7" s="727"/>
    </row>
    <row r="8" spans="1:11" s="67" customFormat="1" ht="40.5" customHeight="1">
      <c r="A8" s="475" t="str">
        <f>CONCATENATE("Subcomponente: ",'6_ME Comp Subcomp e Produtos'!A8)</f>
        <v>Subcomponente: 1.1. Desenvolvimento de vínculos inter-institucionais entre os Tribunais de Contas e destes com o Governo Federal</v>
      </c>
      <c r="B8" s="476">
        <f>SUM(B9:B11)</f>
        <v>92515.41</v>
      </c>
      <c r="C8" s="476">
        <f>SUM(C9:C11)</f>
        <v>92515.41</v>
      </c>
      <c r="D8" s="476">
        <f aca="true" t="shared" si="2" ref="D8:J8">SUM(D9:D11)</f>
        <v>28660.7</v>
      </c>
      <c r="E8" s="476">
        <f t="shared" si="2"/>
        <v>26974.260000000002</v>
      </c>
      <c r="F8" s="476">
        <f t="shared" si="2"/>
        <v>18685.65</v>
      </c>
      <c r="G8" s="476">
        <f t="shared" si="2"/>
        <v>18194.8</v>
      </c>
      <c r="H8" s="476">
        <f t="shared" si="2"/>
        <v>0</v>
      </c>
      <c r="I8" s="476">
        <f t="shared" si="2"/>
        <v>0</v>
      </c>
      <c r="J8" s="476">
        <f t="shared" si="2"/>
        <v>0</v>
      </c>
      <c r="K8" s="727"/>
    </row>
    <row r="9" spans="1:11" s="67" customFormat="1" ht="36" customHeight="1">
      <c r="A9" s="471" t="str">
        <f>CONCATENATE("Produto: ",'6_ME Comp Subcomp e Produtos'!A9)</f>
        <v>Produto: Rede Nacional dos TCs, com a participação do Governo Federal, definida e implantada</v>
      </c>
      <c r="B9" s="477">
        <f>'7_Subcomp 1_1'!A10</f>
        <v>27860.68</v>
      </c>
      <c r="C9" s="478">
        <f>D9+E9+F9+G9+H9+I9+J9</f>
        <v>27860.68</v>
      </c>
      <c r="D9" s="479">
        <v>7530</v>
      </c>
      <c r="E9" s="479">
        <v>5476.71</v>
      </c>
      <c r="F9" s="479">
        <v>9447.07</v>
      </c>
      <c r="G9" s="479">
        <v>5406.9</v>
      </c>
      <c r="H9" s="479">
        <v>0</v>
      </c>
      <c r="I9" s="479">
        <v>0</v>
      </c>
      <c r="J9" s="479">
        <v>0</v>
      </c>
      <c r="K9" s="727"/>
    </row>
    <row r="10" spans="1:11" s="67" customFormat="1" ht="35.25" customHeight="1">
      <c r="A10" s="471" t="str">
        <f>CONCATENATE("Produto: ",'6_ME Comp Subcomp e Produtos'!A10)</f>
        <v>Produto: Portal Nacional dos TCs (coordenado pelo IRB / ATRICON) criado e implantado</v>
      </c>
      <c r="B10" s="477">
        <f>'7_Subcomp 1_1'!A15</f>
        <v>35267.31</v>
      </c>
      <c r="C10" s="478">
        <f>D10+E10+F10+G10+H10+I10+J10</f>
        <v>35267.310000000005</v>
      </c>
      <c r="D10" s="479">
        <v>11708.2</v>
      </c>
      <c r="E10" s="479">
        <v>8969.63</v>
      </c>
      <c r="F10" s="479">
        <v>9238.58</v>
      </c>
      <c r="G10" s="479">
        <v>5350.9</v>
      </c>
      <c r="H10" s="479">
        <v>0</v>
      </c>
      <c r="I10" s="479">
        <v>0</v>
      </c>
      <c r="J10" s="479">
        <v>0</v>
      </c>
      <c r="K10" s="727"/>
    </row>
    <row r="11" spans="1:11" s="67" customFormat="1" ht="32.25" customHeight="1">
      <c r="A11" s="471" t="str">
        <f>CONCATENATE("Produto: ",'6_ME Comp Subcomp e Produtos'!A11)</f>
        <v>Produto: Proposta de Lei Processual Nacional dos TCs elaborada e encaminhada para aprovação</v>
      </c>
      <c r="B11" s="477">
        <f>'7_Subcomp 1_1'!A20</f>
        <v>29387.42</v>
      </c>
      <c r="C11" s="478">
        <f>D11+E11+F11+G11+H11+I11+J11</f>
        <v>29387.42</v>
      </c>
      <c r="D11" s="479">
        <v>9422.5</v>
      </c>
      <c r="E11" s="479">
        <v>12527.92</v>
      </c>
      <c r="F11" s="479">
        <v>0</v>
      </c>
      <c r="G11" s="479">
        <v>7437</v>
      </c>
      <c r="H11" s="479">
        <v>0</v>
      </c>
      <c r="I11" s="479">
        <v>0</v>
      </c>
      <c r="J11" s="479">
        <v>0</v>
      </c>
      <c r="K11" s="727"/>
    </row>
    <row r="12" spans="1:11" s="67" customFormat="1" ht="25.5">
      <c r="A12" s="475" t="str">
        <f>CONCATENATE("Subcomponente: ",'6_ME Comp Subcomp e Produtos'!A12)</f>
        <v>Subcomponente: 1.2. Redesenho dos procedimentos de controle externo contemplando, inclusive, o cumprimento da LRF</v>
      </c>
      <c r="B12" s="476">
        <f aca="true" t="shared" si="3" ref="B12:J12">SUM(B13:B14)</f>
        <v>233588.96000000002</v>
      </c>
      <c r="C12" s="476">
        <f t="shared" si="3"/>
        <v>233588.96</v>
      </c>
      <c r="D12" s="476">
        <f t="shared" si="3"/>
        <v>11940.96</v>
      </c>
      <c r="E12" s="476">
        <f t="shared" si="3"/>
        <v>10715</v>
      </c>
      <c r="F12" s="476">
        <f t="shared" si="3"/>
        <v>10574.51</v>
      </c>
      <c r="G12" s="476">
        <f t="shared" si="3"/>
        <v>29075.22</v>
      </c>
      <c r="H12" s="476">
        <f t="shared" si="3"/>
        <v>39371.38</v>
      </c>
      <c r="I12" s="476">
        <f t="shared" si="3"/>
        <v>106911.89</v>
      </c>
      <c r="J12" s="476">
        <f t="shared" si="3"/>
        <v>25000</v>
      </c>
      <c r="K12" s="727"/>
    </row>
    <row r="13" spans="1:11" s="67" customFormat="1" ht="38.25" customHeight="1">
      <c r="A13" s="471" t="str">
        <f>CONCATENATE("Produto: ",'6_ME Comp Subcomp e Produtos'!A13)</f>
        <v>Produto: Conceitos e procedimentos comuns  referentes a LRF pactuados, harmonizados e implantados</v>
      </c>
      <c r="B13" s="477">
        <f>'8_Subcomp 1_2'!A10</f>
        <v>147051.39</v>
      </c>
      <c r="C13" s="478">
        <f>D13+E13+F13+G13+H13+I13+J13</f>
        <v>147051.38999999998</v>
      </c>
      <c r="D13" s="479">
        <v>11940.96</v>
      </c>
      <c r="E13" s="479">
        <v>10715</v>
      </c>
      <c r="F13" s="479">
        <v>8743.52</v>
      </c>
      <c r="G13" s="479">
        <v>4821</v>
      </c>
      <c r="H13" s="479">
        <v>32403.85</v>
      </c>
      <c r="I13" s="479">
        <v>53427.06</v>
      </c>
      <c r="J13" s="479">
        <v>25000</v>
      </c>
      <c r="K13" s="727"/>
    </row>
    <row r="14" spans="1:11" s="67" customFormat="1" ht="54" customHeight="1">
      <c r="A14" s="471" t="str">
        <f>CONCATENATE("Produto: ",'6_ME Comp Subcomp e Produtos'!A14)</f>
        <v>Produto: Conceitos e procedimentos comuns  referentes a outros gastos públicos (saúde, educação, previdência etc) pactuados, harmonizados e implantados</v>
      </c>
      <c r="B14" s="477">
        <f>'8_Subcomp 1_2'!A15</f>
        <v>86537.57</v>
      </c>
      <c r="C14" s="478">
        <f>D14+E14+F14+G14+H14+I14+J14</f>
        <v>86537.57</v>
      </c>
      <c r="D14" s="479">
        <v>0</v>
      </c>
      <c r="E14" s="479">
        <v>0</v>
      </c>
      <c r="F14" s="479">
        <v>1830.99</v>
      </c>
      <c r="G14" s="479">
        <f>46229.14-21974.92</f>
        <v>24254.22</v>
      </c>
      <c r="H14" s="479">
        <v>6967.53</v>
      </c>
      <c r="I14" s="479">
        <v>53484.83</v>
      </c>
      <c r="J14" s="479">
        <v>0</v>
      </c>
      <c r="K14" s="727"/>
    </row>
    <row r="15" spans="1:11" s="67" customFormat="1" ht="45" customHeight="1">
      <c r="A15" s="475" t="str">
        <f>CONCATENATE("Subcomponente: ",'6_ME Comp Subcomp e Produtos'!A15)</f>
        <v>Subcomponente: 1.3. Desenvolvimento de política e gestão de soluções compartilhadas e de cooperação técnica (de TI e outras)</v>
      </c>
      <c r="B15" s="476">
        <f aca="true" t="shared" si="4" ref="B15:J15">SUM(B16:B18)</f>
        <v>122702.63</v>
      </c>
      <c r="C15" s="476">
        <f t="shared" si="4"/>
        <v>122702.62999999999</v>
      </c>
      <c r="D15" s="476">
        <f t="shared" si="4"/>
        <v>9924.01</v>
      </c>
      <c r="E15" s="476">
        <f t="shared" si="4"/>
        <v>9370.47</v>
      </c>
      <c r="F15" s="476">
        <f t="shared" si="4"/>
        <v>5153.75</v>
      </c>
      <c r="G15" s="476">
        <f t="shared" si="4"/>
        <v>36265.03</v>
      </c>
      <c r="H15" s="476">
        <f t="shared" si="4"/>
        <v>5031.34</v>
      </c>
      <c r="I15" s="476">
        <f t="shared" si="4"/>
        <v>45958.03</v>
      </c>
      <c r="J15" s="476">
        <f t="shared" si="4"/>
        <v>11000</v>
      </c>
      <c r="K15" s="727"/>
    </row>
    <row r="16" spans="1:11" s="67" customFormat="1" ht="33.75" customHeight="1" hidden="1">
      <c r="A16" s="471" t="str">
        <f>CONCATENATE("Produto: ",'6_ME Comp Subcomp e Produtos'!A16)</f>
        <v>Produto: Modelo de gestão de soluções compartilhadas e de cooperação técnica criado.</v>
      </c>
      <c r="B16" s="477">
        <f>'9_Subcomp 1_3'!A10</f>
        <v>0</v>
      </c>
      <c r="C16" s="478">
        <f>D16+E16+F16+G16+H16+I16+J16</f>
        <v>0</v>
      </c>
      <c r="D16" s="479"/>
      <c r="E16" s="479"/>
      <c r="F16" s="479"/>
      <c r="G16" s="479"/>
      <c r="H16" s="479"/>
      <c r="I16" s="479"/>
      <c r="J16" s="479"/>
      <c r="K16" s="727"/>
    </row>
    <row r="17" spans="1:11" s="67" customFormat="1" ht="39.75" customHeight="1" hidden="1">
      <c r="A17" s="471" t="str">
        <f>CONCATENATE("Produto: ",'6_ME Comp Subcomp e Produtos'!A17)</f>
        <v>Produto: Padrões de comunicação entre sistemas (interoperabilidade) definidos e incorporados na política de TI dos TCs</v>
      </c>
      <c r="B17" s="477">
        <f>'9_Subcomp 1_3'!A15</f>
        <v>0</v>
      </c>
      <c r="C17" s="478">
        <f>D17+E17+F17+G17+H17+I17+J17</f>
        <v>0</v>
      </c>
      <c r="D17" s="479"/>
      <c r="E17" s="479"/>
      <c r="F17" s="479"/>
      <c r="G17" s="479"/>
      <c r="H17" s="479"/>
      <c r="I17" s="479"/>
      <c r="J17" s="479"/>
      <c r="K17" s="727"/>
    </row>
    <row r="18" spans="1:11" s="67" customFormat="1" ht="45.75" customHeight="1">
      <c r="A18" s="471" t="str">
        <f>CONCATENATE("Produto: ",'6_ME Comp Subcomp e Produtos'!A18)</f>
        <v>Produto: Soluções técnicas passíveis de compartilhamento e/ou cooperação técnica identificadas, pactuadas e implantadas</v>
      </c>
      <c r="B18" s="477">
        <f>'9_Subcomp 1_3'!A20</f>
        <v>122702.63</v>
      </c>
      <c r="C18" s="478">
        <f>D18+E18+F18+G18+H18+I18+J18</f>
        <v>122702.62999999999</v>
      </c>
      <c r="D18" s="479">
        <v>9924.01</v>
      </c>
      <c r="E18" s="479">
        <v>9370.47</v>
      </c>
      <c r="F18" s="479">
        <v>5153.75</v>
      </c>
      <c r="G18" s="479">
        <f>50615.11-14350.08</f>
        <v>36265.03</v>
      </c>
      <c r="H18" s="479">
        <v>5031.34</v>
      </c>
      <c r="I18" s="479">
        <v>45958.03</v>
      </c>
      <c r="J18" s="479">
        <v>11000</v>
      </c>
      <c r="K18" s="727"/>
    </row>
    <row r="19" spans="1:11" s="67" customFormat="1" ht="50.25" customHeight="1">
      <c r="A19" s="473" t="str">
        <f>CONCATENATE("Componente: ",'6_ME Comp Subcomp e Produtos'!A19)</f>
        <v>Componente: 2. MODERNIZAÇÃO DOS TRIBUNAIS DE CONTAS DOS ESTADOS, DISTRITO FEDERAL E MUNICÍPIOS</v>
      </c>
      <c r="B19" s="474">
        <f>B20+B26+B32+B38+B44+B50</f>
        <v>3358196.9899999998</v>
      </c>
      <c r="C19" s="474">
        <f>C20+C26+C32+C38+C44+C50</f>
        <v>3358196.9899999998</v>
      </c>
      <c r="D19" s="474">
        <f>D20+D26+D32+D38+D44+D50</f>
        <v>477342.89</v>
      </c>
      <c r="E19" s="474">
        <f aca="true" t="shared" si="5" ref="E19:J19">E20+E26+E32+E38+E44+E50</f>
        <v>60543.380000000005</v>
      </c>
      <c r="F19" s="474">
        <f t="shared" si="5"/>
        <v>55835.329999999994</v>
      </c>
      <c r="G19" s="474">
        <f t="shared" si="5"/>
        <v>638468.28</v>
      </c>
      <c r="H19" s="474">
        <f t="shared" si="5"/>
        <v>786932.48</v>
      </c>
      <c r="I19" s="474">
        <f t="shared" si="5"/>
        <v>1292749.51</v>
      </c>
      <c r="J19" s="474">
        <f t="shared" si="5"/>
        <v>46325.119999999995</v>
      </c>
      <c r="K19" s="727"/>
    </row>
    <row r="20" spans="1:11" s="67" customFormat="1" ht="46.5" customHeight="1">
      <c r="A20" s="475" t="str">
        <f>CONCATENATE("Subcomponente: ",'6_ME Comp Subcomp e Produtos'!A20)</f>
        <v>Subcomponente: 2.1. Desenvolvimento de vínculos inter-institucionais com outros Poderes e instituições dos três níveis de governo e com a sociedade</v>
      </c>
      <c r="B20" s="476">
        <f aca="true" t="shared" si="6" ref="B20:J20">SUM(B21:B25)</f>
        <v>415476.77999999997</v>
      </c>
      <c r="C20" s="476">
        <f t="shared" si="6"/>
        <v>415476.78</v>
      </c>
      <c r="D20" s="476">
        <f t="shared" si="6"/>
        <v>101316.19</v>
      </c>
      <c r="E20" s="476">
        <f t="shared" si="6"/>
        <v>0</v>
      </c>
      <c r="F20" s="476">
        <f t="shared" si="6"/>
        <v>2577.5</v>
      </c>
      <c r="G20" s="476">
        <f t="shared" si="6"/>
        <v>57100</v>
      </c>
      <c r="H20" s="476">
        <f t="shared" si="6"/>
        <v>58479.96</v>
      </c>
      <c r="I20" s="476">
        <f>SUM(I21:I25)</f>
        <v>196003.13</v>
      </c>
      <c r="J20" s="476">
        <f t="shared" si="6"/>
        <v>0</v>
      </c>
      <c r="K20" s="727"/>
    </row>
    <row r="21" spans="1:11" s="67" customFormat="1" ht="36" customHeight="1" hidden="1">
      <c r="A21" s="471" t="str">
        <f>CONCATENATE("Produto: ",'6_ME Comp Subcomp e Produtos'!A21)</f>
        <v>Produto: Informativos e cartilhas explicativos sobre as atribuições, principais ações e resultados do TC elaborados e divulgados</v>
      </c>
      <c r="B21" s="477">
        <f>'10_Subcomp 2_1'!A10</f>
        <v>0</v>
      </c>
      <c r="C21" s="478">
        <f>D21+E21+F21+G21+H21+I21+J21</f>
        <v>0</v>
      </c>
      <c r="D21" s="479"/>
      <c r="E21" s="479"/>
      <c r="F21" s="479"/>
      <c r="G21" s="479"/>
      <c r="H21" s="479"/>
      <c r="I21" s="479"/>
      <c r="J21" s="479"/>
      <c r="K21" s="727"/>
    </row>
    <row r="22" spans="1:11" s="67" customFormat="1" ht="32.25" customHeight="1" hidden="1">
      <c r="A22" s="471" t="str">
        <f>CONCATENATE("Produto: ",'6_ME Comp Subcomp e Produtos'!A22)</f>
        <v>Produto: Cooperação institucional com o Ministério Público, o Poder Judiciário e os Poderes Legislativos Estadual e Municipal implantada</v>
      </c>
      <c r="B22" s="477">
        <f>'10_Subcomp 2_1'!A15</f>
        <v>0</v>
      </c>
      <c r="C22" s="478">
        <f>D22+E22+F22+G22+H22+I22+J22</f>
        <v>0</v>
      </c>
      <c r="D22" s="479"/>
      <c r="E22" s="479"/>
      <c r="F22" s="479"/>
      <c r="G22" s="479"/>
      <c r="H22" s="479"/>
      <c r="I22" s="479"/>
      <c r="J22" s="479"/>
      <c r="K22" s="727"/>
    </row>
    <row r="23" spans="1:11" s="67" customFormat="1" ht="31.5" customHeight="1" hidden="1">
      <c r="A23" s="471" t="str">
        <f>CONCATENATE("Produto: ",'6_ME Comp Subcomp e Produtos'!A23)</f>
        <v>Produto: Instrumentos de avaliação da imagem do TC criados e/ou ampliados e implementados</v>
      </c>
      <c r="B23" s="477">
        <f>'10_Subcomp 2_1'!A20</f>
        <v>0</v>
      </c>
      <c r="C23" s="478">
        <f>D23+E23+F23+G23+H23+I23+J23</f>
        <v>0</v>
      </c>
      <c r="D23" s="479"/>
      <c r="E23" s="479"/>
      <c r="F23" s="479"/>
      <c r="G23" s="479"/>
      <c r="H23" s="479"/>
      <c r="I23" s="479"/>
      <c r="J23" s="479"/>
      <c r="K23" s="727"/>
    </row>
    <row r="24" spans="1:11" s="67" customFormat="1" ht="27.75" customHeight="1">
      <c r="A24" s="471" t="str">
        <f>CONCATENATE("Produto: ",'6_ME Comp Subcomp e Produtos'!A24)</f>
        <v>Produto: Instrumentos de interação com a sociedade ampliados e implementados.</v>
      </c>
      <c r="B24" s="477">
        <f>'10_Subcomp 2_1'!A25</f>
        <v>415476.77999999997</v>
      </c>
      <c r="C24" s="478">
        <f>D24+E24+F24+G24+H24+I24+J24</f>
        <v>415476.78</v>
      </c>
      <c r="D24" s="479">
        <v>101316.19</v>
      </c>
      <c r="E24" s="479">
        <v>0</v>
      </c>
      <c r="F24" s="479">
        <v>2577.5</v>
      </c>
      <c r="G24" s="479">
        <v>57100</v>
      </c>
      <c r="H24" s="479">
        <v>58479.96</v>
      </c>
      <c r="I24" s="479">
        <v>196003.13</v>
      </c>
      <c r="J24" s="479">
        <v>0</v>
      </c>
      <c r="K24" s="727"/>
    </row>
    <row r="25" spans="1:11" s="67" customFormat="1" ht="28.5" customHeight="1" hidden="1">
      <c r="A25" s="471" t="str">
        <f>CONCATENATE("Produto: ",'6_ME Comp Subcomp e Produtos'!A25)</f>
        <v>Produto: 0</v>
      </c>
      <c r="B25" s="477">
        <f>'10_Subcomp 2_1'!A30</f>
        <v>0</v>
      </c>
      <c r="C25" s="478">
        <f>D25+E25+F25+G25+H25+I25+J25</f>
        <v>0</v>
      </c>
      <c r="D25" s="479"/>
      <c r="E25" s="479"/>
      <c r="F25" s="479"/>
      <c r="G25" s="479"/>
      <c r="H25" s="479"/>
      <c r="I25" s="479"/>
      <c r="J25" s="479"/>
      <c r="K25" s="727"/>
    </row>
    <row r="26" spans="1:11" s="67" customFormat="1" ht="32.25" customHeight="1">
      <c r="A26" s="475" t="str">
        <f>CONCATENATE("Subcomponente: ",'6_ME Comp Subcomp e Produtos'!A26)</f>
        <v>Subcomponente: 2.2. Integração dos Tribunais de Contas no ciclo de gestão governamental</v>
      </c>
      <c r="B26" s="476">
        <f aca="true" t="shared" si="7" ref="B26:J26">SUM(B27:B31)</f>
        <v>705719.87</v>
      </c>
      <c r="C26" s="476">
        <f t="shared" si="7"/>
        <v>705719.8700000001</v>
      </c>
      <c r="D26" s="476">
        <f t="shared" si="7"/>
        <v>16695</v>
      </c>
      <c r="E26" s="476">
        <f t="shared" si="7"/>
        <v>46648.08</v>
      </c>
      <c r="F26" s="476">
        <f t="shared" si="7"/>
        <v>0</v>
      </c>
      <c r="G26" s="476">
        <f t="shared" si="7"/>
        <v>214782.46000000002</v>
      </c>
      <c r="H26" s="476">
        <f t="shared" si="7"/>
        <v>214022.2</v>
      </c>
      <c r="I26" s="476">
        <f>SUM(I27:I31)</f>
        <v>193572.13</v>
      </c>
      <c r="J26" s="476">
        <f t="shared" si="7"/>
        <v>20000</v>
      </c>
      <c r="K26" s="727"/>
    </row>
    <row r="27" spans="1:11" s="67" customFormat="1" ht="33" customHeight="1">
      <c r="A27" s="471" t="str">
        <f>CONCATENATE("Produto: ",'6_ME Comp Subcomp e Produtos'!A27)</f>
        <v>Produto: Auditorias de resultado e avaliação de programas criada e implementada.</v>
      </c>
      <c r="B27" s="477">
        <f>'11_Subcomp 2_2'!A10</f>
        <v>474740.2</v>
      </c>
      <c r="C27" s="478">
        <f>D27+E27+F27+G27+H27+I27+J27</f>
        <v>474740.20000000007</v>
      </c>
      <c r="D27" s="479">
        <v>0</v>
      </c>
      <c r="E27" s="479">
        <v>46648.08</v>
      </c>
      <c r="F27" s="479">
        <v>0</v>
      </c>
      <c r="G27" s="479">
        <v>177662.2</v>
      </c>
      <c r="H27" s="479">
        <v>133257.03</v>
      </c>
      <c r="I27" s="479">
        <v>97172.89000000001</v>
      </c>
      <c r="J27" s="479">
        <v>20000</v>
      </c>
      <c r="K27" s="727"/>
    </row>
    <row r="28" spans="1:11" s="67" customFormat="1" ht="27" customHeight="1">
      <c r="A28" s="471" t="str">
        <f>CONCATENATE("Produto: ",'6_ME Comp Subcomp e Produtos'!A28)</f>
        <v>Produto: Jurisdicionados (incluindo órgãos do controle interno)  capacitados pelo TC.</v>
      </c>
      <c r="B28" s="477">
        <f>'11_Subcomp 2_2'!A15</f>
        <v>230979.66999999998</v>
      </c>
      <c r="C28" s="478">
        <f>D28+E28+F28+G28+H28+I28+J28</f>
        <v>230979.66999999998</v>
      </c>
      <c r="D28" s="479">
        <v>16695</v>
      </c>
      <c r="E28" s="479">
        <v>0</v>
      </c>
      <c r="F28" s="479">
        <v>0</v>
      </c>
      <c r="G28" s="479">
        <v>37120.26</v>
      </c>
      <c r="H28" s="479">
        <v>80765.17</v>
      </c>
      <c r="I28" s="479">
        <v>96399.24</v>
      </c>
      <c r="J28" s="479">
        <v>0</v>
      </c>
      <c r="K28" s="727"/>
    </row>
    <row r="29" spans="1:11" s="67" customFormat="1" ht="22.5" customHeight="1" hidden="1">
      <c r="A29" s="471" t="str">
        <f>CONCATENATE("Produto: ",'6_ME Comp Subcomp e Produtos'!A29)</f>
        <v>Produto: 0</v>
      </c>
      <c r="B29" s="477">
        <f>'11_Subcomp 2_2'!A20</f>
        <v>0</v>
      </c>
      <c r="C29" s="478">
        <f>D29+E29+F29+G29+H29+I29+J29</f>
        <v>0</v>
      </c>
      <c r="D29" s="479"/>
      <c r="E29" s="479"/>
      <c r="F29" s="479"/>
      <c r="G29" s="479"/>
      <c r="H29" s="479"/>
      <c r="I29" s="479"/>
      <c r="J29" s="479"/>
      <c r="K29" s="727"/>
    </row>
    <row r="30" spans="1:11" s="67" customFormat="1" ht="20.25" customHeight="1" hidden="1">
      <c r="A30" s="471" t="str">
        <f>CONCATENATE("Produto: ",'6_ME Comp Subcomp e Produtos'!A30)</f>
        <v>Produto: 0</v>
      </c>
      <c r="B30" s="477">
        <f>'11_Subcomp 2_2'!A25</f>
        <v>0</v>
      </c>
      <c r="C30" s="478">
        <f>D30+E30+F30+G30+H30+I30+J30</f>
        <v>0</v>
      </c>
      <c r="D30" s="479"/>
      <c r="E30" s="479"/>
      <c r="F30" s="479"/>
      <c r="G30" s="479"/>
      <c r="H30" s="479"/>
      <c r="I30" s="479"/>
      <c r="J30" s="479"/>
      <c r="K30" s="727"/>
    </row>
    <row r="31" spans="1:11" s="67" customFormat="1" ht="17.25" customHeight="1" hidden="1">
      <c r="A31" s="471" t="str">
        <f>CONCATENATE("Produto: ",'6_ME Comp Subcomp e Produtos'!A31)</f>
        <v>Produto: 0</v>
      </c>
      <c r="B31" s="477">
        <f>'11_Subcomp 2_2'!A30</f>
        <v>0</v>
      </c>
      <c r="C31" s="478">
        <f>D31+E31+F31+G31+H31+I31+J31</f>
        <v>0</v>
      </c>
      <c r="D31" s="479"/>
      <c r="E31" s="479"/>
      <c r="F31" s="479"/>
      <c r="G31" s="479"/>
      <c r="H31" s="479"/>
      <c r="I31" s="479"/>
      <c r="J31" s="479"/>
      <c r="K31" s="727"/>
    </row>
    <row r="32" spans="1:11" s="67" customFormat="1" ht="36" customHeight="1">
      <c r="A32" s="475" t="str">
        <f>CONCATENATE("Subcomponente: ",'6_ME Comp Subcomp e Produtos'!A32)</f>
        <v>Subcomponente: 2.3. Redesenho dos métodos, técnicas e procedimentos de Controle Externo</v>
      </c>
      <c r="B32" s="476">
        <f aca="true" t="shared" si="8" ref="B32:J32">SUM(B33:B37)</f>
        <v>681198.5599999999</v>
      </c>
      <c r="C32" s="476">
        <f t="shared" si="8"/>
        <v>681198.56</v>
      </c>
      <c r="D32" s="476">
        <f t="shared" si="8"/>
        <v>23107.010000000002</v>
      </c>
      <c r="E32" s="476">
        <f t="shared" si="8"/>
        <v>0</v>
      </c>
      <c r="F32" s="476">
        <f t="shared" si="8"/>
        <v>38772.119999999995</v>
      </c>
      <c r="G32" s="476">
        <f t="shared" si="8"/>
        <v>208120.97</v>
      </c>
      <c r="H32" s="476">
        <f t="shared" si="8"/>
        <v>268615.08999999997</v>
      </c>
      <c r="I32" s="476">
        <f>SUM(I33:I37)</f>
        <v>142583.37</v>
      </c>
      <c r="J32" s="476">
        <f t="shared" si="8"/>
        <v>0</v>
      </c>
      <c r="K32" s="727"/>
    </row>
    <row r="33" spans="1:11" s="67" customFormat="1" ht="30" customHeight="1">
      <c r="A33" s="471" t="str">
        <f>CONCATENATE("Produto: ",'6_ME Comp Subcomp e Produtos'!A33)</f>
        <v>Produto: Métodos e processos de trabalho do TC  redesenhados e manualizados </v>
      </c>
      <c r="B33" s="477">
        <f>'12_Subcomp 2_3'!A10</f>
        <v>386961.41</v>
      </c>
      <c r="C33" s="478">
        <f>D33+E33+F33+G33+H33+I33+J33</f>
        <v>386961.41</v>
      </c>
      <c r="D33" s="479">
        <v>9656.11</v>
      </c>
      <c r="E33" s="479">
        <v>0</v>
      </c>
      <c r="F33" s="479">
        <v>0</v>
      </c>
      <c r="G33" s="479">
        <v>202305.3</v>
      </c>
      <c r="H33" s="479">
        <v>174037.5</v>
      </c>
      <c r="I33" s="479">
        <v>962.5</v>
      </c>
      <c r="J33" s="479">
        <v>0</v>
      </c>
      <c r="K33" s="727"/>
    </row>
    <row r="34" spans="1:11" s="67" customFormat="1" ht="25.5">
      <c r="A34" s="471" t="str">
        <f>CONCATENATE("Produto: ",'6_ME Comp Subcomp e Produtos'!A34)</f>
        <v>Produto: Programa de capacitação em técnicas de auditoria e fiscalização concebido, implantado e avaliado</v>
      </c>
      <c r="B34" s="477">
        <f>'12_Subcomp 2_3'!A15</f>
        <v>294237.14999999997</v>
      </c>
      <c r="C34" s="478">
        <f>D34+E34+F34+G34+H34+I34+J34</f>
        <v>294237.15</v>
      </c>
      <c r="D34" s="479">
        <v>13450.9</v>
      </c>
      <c r="E34" s="479">
        <v>0</v>
      </c>
      <c r="F34" s="479">
        <v>38772.119999999995</v>
      </c>
      <c r="G34" s="479">
        <v>5815.67</v>
      </c>
      <c r="H34" s="479">
        <v>94577.59</v>
      </c>
      <c r="I34" s="479">
        <v>141620.87</v>
      </c>
      <c r="J34" s="479">
        <v>0</v>
      </c>
      <c r="K34" s="727"/>
    </row>
    <row r="35" spans="1:11" s="67" customFormat="1" ht="19.5" customHeight="1" hidden="1">
      <c r="A35" s="471" t="str">
        <f>CONCATENATE("Produto: ",'6_ME Comp Subcomp e Produtos'!A35)</f>
        <v>Produto: 0</v>
      </c>
      <c r="B35" s="477">
        <f>'12_Subcomp 2_3'!A20</f>
        <v>0</v>
      </c>
      <c r="C35" s="478">
        <f>D35+E35+F35+G35+H35+I35+J35</f>
        <v>0</v>
      </c>
      <c r="D35" s="479"/>
      <c r="E35" s="479"/>
      <c r="F35" s="479"/>
      <c r="G35" s="479"/>
      <c r="H35" s="479"/>
      <c r="I35" s="479"/>
      <c r="J35" s="479"/>
      <c r="K35" s="727"/>
    </row>
    <row r="36" spans="1:11" s="67" customFormat="1" ht="21" customHeight="1" hidden="1">
      <c r="A36" s="471" t="str">
        <f>CONCATENATE("Produto: ",'6_ME Comp Subcomp e Produtos'!A36)</f>
        <v>Produto: 0</v>
      </c>
      <c r="B36" s="477">
        <f>'12_Subcomp 2_3'!A25</f>
        <v>0</v>
      </c>
      <c r="C36" s="478">
        <f>D36+E36+F36+G36+H36+I36+J36</f>
        <v>0</v>
      </c>
      <c r="D36" s="479"/>
      <c r="E36" s="479"/>
      <c r="F36" s="479"/>
      <c r="G36" s="479"/>
      <c r="H36" s="479"/>
      <c r="I36" s="479"/>
      <c r="J36" s="479"/>
      <c r="K36" s="727"/>
    </row>
    <row r="37" spans="1:11" s="67" customFormat="1" ht="17.25" customHeight="1" hidden="1">
      <c r="A37" s="471" t="str">
        <f>CONCATENATE("Produto: ",'6_ME Comp Subcomp e Produtos'!A37)</f>
        <v>Produto: 0</v>
      </c>
      <c r="B37" s="477">
        <f>'12_Subcomp 2_3'!A30</f>
        <v>0</v>
      </c>
      <c r="C37" s="478">
        <f>D37+E37+F37+G37+H37+I37+J37</f>
        <v>0</v>
      </c>
      <c r="D37" s="479"/>
      <c r="E37" s="479"/>
      <c r="F37" s="479"/>
      <c r="G37" s="479"/>
      <c r="H37" s="479"/>
      <c r="I37" s="479"/>
      <c r="J37" s="479"/>
      <c r="K37" s="727"/>
    </row>
    <row r="38" spans="1:11" s="67" customFormat="1" ht="36" customHeight="1">
      <c r="A38" s="475" t="str">
        <f>CONCATENATE("Subcomponente: ",'6_ME Comp Subcomp e Produtos'!A38)</f>
        <v>Subcomponente: 2.4. Planejamento estratégico e aprimoramento gerencial</v>
      </c>
      <c r="B38" s="480">
        <f aca="true" t="shared" si="9" ref="B38:J38">SUM(B39:B43)</f>
        <v>92324.2</v>
      </c>
      <c r="C38" s="480">
        <f t="shared" si="9"/>
        <v>92324.2</v>
      </c>
      <c r="D38" s="480">
        <f t="shared" si="9"/>
        <v>0</v>
      </c>
      <c r="E38" s="480">
        <f t="shared" si="9"/>
        <v>13895.3</v>
      </c>
      <c r="F38" s="480">
        <f t="shared" si="9"/>
        <v>9426.79</v>
      </c>
      <c r="G38" s="480">
        <f t="shared" si="9"/>
        <v>8360</v>
      </c>
      <c r="H38" s="480">
        <f t="shared" si="9"/>
        <v>4281.47</v>
      </c>
      <c r="I38" s="480">
        <f>SUM(I39:I43)</f>
        <v>56360.64</v>
      </c>
      <c r="J38" s="480">
        <f t="shared" si="9"/>
        <v>0</v>
      </c>
      <c r="K38" s="727"/>
    </row>
    <row r="39" spans="1:11" s="67" customFormat="1" ht="23.25" customHeight="1">
      <c r="A39" s="471" t="str">
        <f>CONCATENATE("Produto: ",'6_ME Comp Subcomp e Produtos'!A39)</f>
        <v>Produto: Planejamento estratégico elaborado e implementado</v>
      </c>
      <c r="B39" s="477">
        <f>'13_Subcomp 2_4'!A10</f>
        <v>42324.2</v>
      </c>
      <c r="C39" s="478">
        <f>D39+E39+F39+G39+H39+I39+J39</f>
        <v>42324.2</v>
      </c>
      <c r="D39" s="479">
        <v>0</v>
      </c>
      <c r="E39" s="479">
        <v>13895.3</v>
      </c>
      <c r="F39" s="479">
        <v>9426.79</v>
      </c>
      <c r="G39" s="479">
        <v>0</v>
      </c>
      <c r="H39" s="479">
        <v>4281.47</v>
      </c>
      <c r="I39" s="479">
        <v>14720.64</v>
      </c>
      <c r="J39" s="479"/>
      <c r="K39" s="727"/>
    </row>
    <row r="40" spans="1:11" s="67" customFormat="1" ht="20.25" customHeight="1">
      <c r="A40" s="471" t="str">
        <f>CONCATENATE("Produto: ",'6_ME Comp Subcomp e Produtos'!A40)</f>
        <v>Produto: Plano de capacitação gerencial elaborado e implementado</v>
      </c>
      <c r="B40" s="477">
        <f>'13_Subcomp 2_4'!A15</f>
        <v>50000</v>
      </c>
      <c r="C40" s="478">
        <f>D40+E40+F40+G40+H40+I40+J40</f>
        <v>50000</v>
      </c>
      <c r="D40" s="479">
        <v>0</v>
      </c>
      <c r="E40" s="479">
        <v>0</v>
      </c>
      <c r="F40" s="479">
        <v>0</v>
      </c>
      <c r="G40" s="479">
        <v>8360</v>
      </c>
      <c r="H40" s="479">
        <v>0</v>
      </c>
      <c r="I40" s="479">
        <v>41640</v>
      </c>
      <c r="J40" s="479"/>
      <c r="K40" s="727"/>
    </row>
    <row r="41" spans="1:11" s="67" customFormat="1" ht="21.75" customHeight="1" hidden="1">
      <c r="A41" s="471" t="str">
        <f>CONCATENATE("Produto: ",'6_ME Comp Subcomp e Produtos'!A41)</f>
        <v>Produto: 0</v>
      </c>
      <c r="B41" s="477">
        <f>'13_Subcomp 2_4'!A20</f>
        <v>0</v>
      </c>
      <c r="C41" s="478">
        <f>D41+E41+F41+G41+H41+I41+J41</f>
        <v>0</v>
      </c>
      <c r="D41" s="479"/>
      <c r="E41" s="479"/>
      <c r="F41" s="479"/>
      <c r="G41" s="479"/>
      <c r="H41" s="479"/>
      <c r="I41" s="479"/>
      <c r="J41" s="479"/>
      <c r="K41" s="727"/>
    </row>
    <row r="42" spans="1:11" s="67" customFormat="1" ht="21" customHeight="1" hidden="1">
      <c r="A42" s="471" t="str">
        <f>CONCATENATE("Produto: ",'6_ME Comp Subcomp e Produtos'!A42)</f>
        <v>Produto: 0</v>
      </c>
      <c r="B42" s="477">
        <f>'13_Subcomp 2_4'!A25</f>
        <v>0</v>
      </c>
      <c r="C42" s="478">
        <f>D42+E42+F42+G42+H42+I42+J42</f>
        <v>0</v>
      </c>
      <c r="D42" s="479"/>
      <c r="E42" s="479"/>
      <c r="F42" s="479"/>
      <c r="G42" s="479"/>
      <c r="H42" s="479"/>
      <c r="I42" s="479"/>
      <c r="J42" s="479"/>
      <c r="K42" s="727"/>
    </row>
    <row r="43" spans="1:11" s="67" customFormat="1" ht="20.25" customHeight="1" hidden="1">
      <c r="A43" s="471" t="str">
        <f>CONCATENATE("Produto: ",'6_ME Comp Subcomp e Produtos'!A43)</f>
        <v>Produto: 0</v>
      </c>
      <c r="B43" s="477">
        <f>'13_Subcomp 2_4'!A30</f>
        <v>0</v>
      </c>
      <c r="C43" s="478">
        <f>D43+E43+F43+G43+H43+I43+J43</f>
        <v>0</v>
      </c>
      <c r="D43" s="479"/>
      <c r="E43" s="479"/>
      <c r="F43" s="479"/>
      <c r="G43" s="479"/>
      <c r="H43" s="479"/>
      <c r="I43" s="479"/>
      <c r="J43" s="479"/>
      <c r="K43" s="727"/>
    </row>
    <row r="44" spans="1:11" s="67" customFormat="1" ht="32.25" customHeight="1">
      <c r="A44" s="475" t="str">
        <f>CONCATENATE("Subcomponente: ",'6_ME Comp Subcomp e Produtos'!A44)</f>
        <v>Subcomponente: 2.5. Desenvolvimento da política e da gestão da tecnologia de informação</v>
      </c>
      <c r="B44" s="480">
        <f aca="true" t="shared" si="10" ref="B44:J44">SUM(B45:B49)</f>
        <v>1138837.72</v>
      </c>
      <c r="C44" s="480">
        <f t="shared" si="10"/>
        <v>1138837.72</v>
      </c>
      <c r="D44" s="480">
        <f t="shared" si="10"/>
        <v>324554</v>
      </c>
      <c r="E44" s="480">
        <f t="shared" si="10"/>
        <v>0</v>
      </c>
      <c r="F44" s="480">
        <f t="shared" si="10"/>
        <v>0</v>
      </c>
      <c r="G44" s="480">
        <f t="shared" si="10"/>
        <v>117349.85</v>
      </c>
      <c r="H44" s="480">
        <f t="shared" si="10"/>
        <v>195867.78</v>
      </c>
      <c r="I44" s="480">
        <f t="shared" si="10"/>
        <v>501066.09</v>
      </c>
      <c r="J44" s="480">
        <f t="shared" si="10"/>
        <v>0</v>
      </c>
      <c r="K44" s="727"/>
    </row>
    <row r="45" spans="1:11" s="67" customFormat="1" ht="42" customHeight="1">
      <c r="A45" s="471" t="str">
        <f>CONCATENATE("Produto: ",'6_ME Comp Subcomp e Produtos'!A45)</f>
        <v>Produto: Plano estratégico de Tecnologia de Informação criado e implementado.</v>
      </c>
      <c r="B45" s="477">
        <f>'14_Subcomp 2_5'!A10</f>
        <v>126000</v>
      </c>
      <c r="C45" s="478">
        <f>D45+E45+F45+G45+H45+I45+J45</f>
        <v>126000</v>
      </c>
      <c r="D45" s="479">
        <v>0</v>
      </c>
      <c r="E45" s="479">
        <v>0</v>
      </c>
      <c r="F45" s="479">
        <v>0</v>
      </c>
      <c r="G45" s="479">
        <v>0</v>
      </c>
      <c r="H45" s="479">
        <v>0</v>
      </c>
      <c r="I45" s="479">
        <v>126000</v>
      </c>
      <c r="J45" s="479">
        <v>0</v>
      </c>
      <c r="K45" s="727"/>
    </row>
    <row r="46" spans="1:11" s="67" customFormat="1" ht="40.5" customHeight="1">
      <c r="A46" s="471" t="str">
        <f>CONCATENATE("Produto: ",'6_ME Comp Subcomp e Produtos'!A46)</f>
        <v>Produto: Programa de capacitação de usuários e gestores de TI implantado e avaliado</v>
      </c>
      <c r="B46" s="477">
        <f>'14_Subcomp 2_5'!A15</f>
        <v>100000</v>
      </c>
      <c r="C46" s="478">
        <f>D46+E46+F46+G46+H46+I46+J46</f>
        <v>100000</v>
      </c>
      <c r="D46" s="479">
        <v>0</v>
      </c>
      <c r="E46" s="479">
        <v>0</v>
      </c>
      <c r="F46" s="479">
        <v>0</v>
      </c>
      <c r="G46" s="479">
        <v>32000</v>
      </c>
      <c r="H46" s="479">
        <v>32818</v>
      </c>
      <c r="I46" s="479">
        <v>35182</v>
      </c>
      <c r="J46" s="479">
        <v>0</v>
      </c>
      <c r="K46" s="727"/>
    </row>
    <row r="47" spans="1:11" s="67" customFormat="1" ht="30.75" customHeight="1">
      <c r="A47" s="471" t="str">
        <f>CONCATENATE("Produto: ",'6_ME Comp Subcomp e Produtos'!A47)</f>
        <v>Produto: Parque tecnológico do TC revisto e implementado</v>
      </c>
      <c r="B47" s="477">
        <f>'14_Subcomp 2_5'!A20</f>
        <v>912837.72</v>
      </c>
      <c r="C47" s="478">
        <f>D47+E47+F47+G47+H47+I47+J47</f>
        <v>912837.72</v>
      </c>
      <c r="D47" s="479">
        <v>324554</v>
      </c>
      <c r="E47" s="479">
        <v>0</v>
      </c>
      <c r="F47" s="479">
        <v>0</v>
      </c>
      <c r="G47" s="479">
        <v>85349.85</v>
      </c>
      <c r="H47" s="479">
        <v>163049.78</v>
      </c>
      <c r="I47" s="479">
        <v>339884.09</v>
      </c>
      <c r="J47" s="479">
        <v>0</v>
      </c>
      <c r="K47" s="727"/>
    </row>
    <row r="48" spans="1:11" s="67" customFormat="1" ht="31.5" customHeight="1" hidden="1">
      <c r="A48" s="471" t="str">
        <f>CONCATENATE("Produto: ",'6_ME Comp Subcomp e Produtos'!A48)</f>
        <v>Produto: 0</v>
      </c>
      <c r="B48" s="477">
        <f>'14_Subcomp 2_5'!A25</f>
        <v>0</v>
      </c>
      <c r="C48" s="478">
        <f>D48+E48+F48+G48+H48+I48+J48</f>
        <v>0</v>
      </c>
      <c r="D48" s="479"/>
      <c r="E48" s="479"/>
      <c r="F48" s="479"/>
      <c r="G48" s="479"/>
      <c r="H48" s="479"/>
      <c r="I48" s="479"/>
      <c r="J48" s="479"/>
      <c r="K48" s="727"/>
    </row>
    <row r="49" spans="1:11" s="67" customFormat="1" ht="32.25" customHeight="1" hidden="1">
      <c r="A49" s="471" t="str">
        <f>CONCATENATE("Produto: ",'6_ME Comp Subcomp e Produtos'!A49)</f>
        <v>Produto: 0</v>
      </c>
      <c r="B49" s="477">
        <f>'14_Subcomp 2_5'!A30</f>
        <v>0</v>
      </c>
      <c r="C49" s="478">
        <f>D49+E49+F49+G49+H49+I49+J49</f>
        <v>0</v>
      </c>
      <c r="D49" s="479"/>
      <c r="E49" s="479"/>
      <c r="F49" s="479"/>
      <c r="G49" s="479"/>
      <c r="H49" s="479"/>
      <c r="I49" s="479"/>
      <c r="J49" s="479"/>
      <c r="K49" s="727"/>
    </row>
    <row r="50" spans="1:11" s="67" customFormat="1" ht="32.25" customHeight="1">
      <c r="A50" s="475" t="str">
        <f>CONCATENATE("Subcomponente: ",'6_ME Comp Subcomp e Produtos'!A50)</f>
        <v>Subcomponente: 2.6. Adequação da política e gestão de pessoal</v>
      </c>
      <c r="B50" s="480">
        <f aca="true" t="shared" si="11" ref="B50:J50">SUM(B51:B55)</f>
        <v>324639.86</v>
      </c>
      <c r="C50" s="480">
        <f t="shared" si="11"/>
        <v>324639.86</v>
      </c>
      <c r="D50" s="480">
        <f t="shared" si="11"/>
        <v>11670.69</v>
      </c>
      <c r="E50" s="480">
        <f t="shared" si="11"/>
        <v>0</v>
      </c>
      <c r="F50" s="480">
        <f t="shared" si="11"/>
        <v>5058.92</v>
      </c>
      <c r="G50" s="480">
        <f t="shared" si="11"/>
        <v>32755</v>
      </c>
      <c r="H50" s="480">
        <f t="shared" si="11"/>
        <v>45665.979999999996</v>
      </c>
      <c r="I50" s="480">
        <f t="shared" si="11"/>
        <v>203164.15</v>
      </c>
      <c r="J50" s="480">
        <f t="shared" si="11"/>
        <v>26325.12</v>
      </c>
      <c r="K50" s="727"/>
    </row>
    <row r="51" spans="1:11" s="67" customFormat="1" ht="31.5" customHeight="1">
      <c r="A51" s="471" t="str">
        <f>CONCATENATE("Produto: ",'6_ME Comp Subcomp e Produtos'!A51)</f>
        <v>Produto: Política de Gestão de Pessoas definida </v>
      </c>
      <c r="B51" s="477">
        <f>'15_Subcomp 2_6'!A10</f>
        <v>92264.04999999999</v>
      </c>
      <c r="C51" s="478">
        <f>D51+E51+F51+G51+H51+I51+J51</f>
        <v>92264.04999999999</v>
      </c>
      <c r="D51" s="479">
        <v>0</v>
      </c>
      <c r="E51" s="479">
        <v>0</v>
      </c>
      <c r="F51" s="479">
        <v>5058.92</v>
      </c>
      <c r="G51" s="479">
        <v>0</v>
      </c>
      <c r="H51" s="479">
        <v>35261.97</v>
      </c>
      <c r="I51" s="479">
        <v>51943.159999999996</v>
      </c>
      <c r="J51" s="479">
        <v>0</v>
      </c>
      <c r="K51" s="727"/>
    </row>
    <row r="52" spans="1:11" s="67" customFormat="1" ht="39.75" customHeight="1">
      <c r="A52" s="471" t="str">
        <f>CONCATENATE("Produto: ",'6_ME Comp Subcomp e Produtos'!A52)</f>
        <v>Produto: Instituto de Contas estruturado com programa de capacitação elaborado, implantado e avaliado</v>
      </c>
      <c r="B52" s="477">
        <f>'15_Subcomp 2_6'!A15</f>
        <v>232375.81</v>
      </c>
      <c r="C52" s="478">
        <f>D52+E52+F52+G52+H52+I52+J52</f>
        <v>232375.81</v>
      </c>
      <c r="D52" s="479">
        <v>11670.69</v>
      </c>
      <c r="E52" s="479">
        <v>0</v>
      </c>
      <c r="F52" s="479">
        <v>0</v>
      </c>
      <c r="G52" s="479">
        <v>32755</v>
      </c>
      <c r="H52" s="479">
        <v>10404.009999999998</v>
      </c>
      <c r="I52" s="479">
        <v>151220.99</v>
      </c>
      <c r="J52" s="479">
        <v>26325.12</v>
      </c>
      <c r="K52" s="727"/>
    </row>
    <row r="53" spans="1:11" s="67" customFormat="1" ht="30" customHeight="1" hidden="1">
      <c r="A53" s="471" t="str">
        <f>CONCATENATE("Produto: ",'6_ME Comp Subcomp e Produtos'!A53)</f>
        <v>Produto: 0</v>
      </c>
      <c r="B53" s="477">
        <f>'15_Subcomp 2_6'!A20</f>
        <v>0</v>
      </c>
      <c r="C53" s="478">
        <f>D53+E53+F53+G53+H53+I53+J53</f>
        <v>0</v>
      </c>
      <c r="D53" s="479"/>
      <c r="E53" s="479"/>
      <c r="F53" s="479"/>
      <c r="G53" s="479"/>
      <c r="H53" s="479"/>
      <c r="I53" s="479"/>
      <c r="J53" s="479"/>
      <c r="K53" s="727"/>
    </row>
    <row r="54" spans="1:11" s="67" customFormat="1" ht="28.5" customHeight="1" hidden="1">
      <c r="A54" s="471" t="str">
        <f>CONCATENATE("Produto: ",'6_ME Comp Subcomp e Produtos'!A54)</f>
        <v>Produto: 0</v>
      </c>
      <c r="B54" s="477">
        <f>'15_Subcomp 2_6'!A25</f>
        <v>0</v>
      </c>
      <c r="C54" s="478">
        <f>D54+E54+F54+G54+H54+I54+J54</f>
        <v>0</v>
      </c>
      <c r="D54" s="479"/>
      <c r="E54" s="479"/>
      <c r="F54" s="479"/>
      <c r="G54" s="479"/>
      <c r="H54" s="479"/>
      <c r="I54" s="479"/>
      <c r="J54" s="479"/>
      <c r="K54" s="727"/>
    </row>
    <row r="55" spans="1:11" s="67" customFormat="1" ht="29.25" customHeight="1" hidden="1">
      <c r="A55" s="471" t="str">
        <f>CONCATENATE("Produto: ",'6_ME Comp Subcomp e Produtos'!A55)</f>
        <v>Produto: 0</v>
      </c>
      <c r="B55" s="477">
        <f>'15_Subcomp 2_6'!A30</f>
        <v>0</v>
      </c>
      <c r="C55" s="478">
        <f>D55+E55+F55+G55+H55+I55+J55</f>
        <v>0</v>
      </c>
      <c r="D55" s="479"/>
      <c r="E55" s="479"/>
      <c r="F55" s="479"/>
      <c r="G55" s="479"/>
      <c r="H55" s="479"/>
      <c r="I55" s="479"/>
      <c r="J55" s="479"/>
      <c r="K55" s="727"/>
    </row>
    <row r="56" spans="1:11" s="67" customFormat="1" ht="30.75" customHeight="1">
      <c r="A56" s="473" t="str">
        <f>CONCATENATE("Componente: ",'6_ME Comp Subcomp e Produtos'!A56)</f>
        <v>Componente: ADMINISTRAÇÃO</v>
      </c>
      <c r="B56" s="474">
        <f aca="true" t="shared" si="12" ref="B56:J56">B57+B63</f>
        <v>130992.51000000001</v>
      </c>
      <c r="C56" s="474">
        <f t="shared" si="12"/>
        <v>130992.51000000001</v>
      </c>
      <c r="D56" s="474">
        <f t="shared" si="12"/>
        <v>48697.69</v>
      </c>
      <c r="E56" s="474">
        <f t="shared" si="12"/>
        <v>10135.34</v>
      </c>
      <c r="F56" s="474">
        <f t="shared" si="12"/>
        <v>11977.939999999999</v>
      </c>
      <c r="G56" s="474">
        <f t="shared" si="12"/>
        <v>17507.190000000002</v>
      </c>
      <c r="H56" s="474">
        <f t="shared" si="12"/>
        <v>17961.56</v>
      </c>
      <c r="I56" s="474">
        <f t="shared" si="12"/>
        <v>24712.79</v>
      </c>
      <c r="J56" s="474">
        <f t="shared" si="12"/>
        <v>0</v>
      </c>
      <c r="K56" s="727"/>
    </row>
    <row r="57" spans="1:11" s="67" customFormat="1" ht="19.5" customHeight="1">
      <c r="A57" s="475" t="str">
        <f>CONCATENATE("Subcomponente: ",'6_ME Comp Subcomp e Produtos'!A57)</f>
        <v>Subcomponente: A.1 Administração do projeto</v>
      </c>
      <c r="B57" s="480">
        <f aca="true" t="shared" si="13" ref="B57:J57">SUM(B58:B62)</f>
        <v>83814.22</v>
      </c>
      <c r="C57" s="480">
        <f t="shared" si="13"/>
        <v>83814.22</v>
      </c>
      <c r="D57" s="480">
        <f t="shared" si="13"/>
        <v>48697.69</v>
      </c>
      <c r="E57" s="480">
        <f t="shared" si="13"/>
        <v>3743.96</v>
      </c>
      <c r="F57" s="480">
        <f t="shared" si="13"/>
        <v>9721.96</v>
      </c>
      <c r="G57" s="480">
        <f t="shared" si="13"/>
        <v>17507.190000000002</v>
      </c>
      <c r="H57" s="480">
        <f t="shared" si="13"/>
        <v>0</v>
      </c>
      <c r="I57" s="480">
        <f t="shared" si="13"/>
        <v>4143.42</v>
      </c>
      <c r="J57" s="480">
        <f t="shared" si="13"/>
        <v>0</v>
      </c>
      <c r="K57" s="727"/>
    </row>
    <row r="58" spans="1:11" s="67" customFormat="1" ht="27.75" customHeight="1">
      <c r="A58" s="471" t="str">
        <f>CONCATENATE("Produto: ",'6_ME Comp Subcomp e Produtos'!A58)</f>
        <v>Produto: UEL instituída (definição de pessoal, designações, vinculação), estruturada (física e equipamentos) e instalada.</v>
      </c>
      <c r="B58" s="477">
        <f>'16_Admin Projeto'!A10</f>
        <v>5690</v>
      </c>
      <c r="C58" s="478">
        <f>D58+E58+F58+G58+H58+I58+J58</f>
        <v>5690</v>
      </c>
      <c r="D58" s="479">
        <v>0</v>
      </c>
      <c r="E58" s="479">
        <v>0</v>
      </c>
      <c r="F58" s="479">
        <v>0</v>
      </c>
      <c r="G58" s="479">
        <v>5690</v>
      </c>
      <c r="H58" s="479">
        <v>0</v>
      </c>
      <c r="I58" s="479">
        <v>0</v>
      </c>
      <c r="J58" s="479">
        <v>0</v>
      </c>
      <c r="K58" s="727"/>
    </row>
    <row r="59" spans="1:11" s="67" customFormat="1" ht="31.5" customHeight="1">
      <c r="A59" s="471" t="str">
        <f>CONCATENATE("Produto: ",'6_ME Comp Subcomp e Produtos'!A59)</f>
        <v>Produto: Equipe da UEL capacitada</v>
      </c>
      <c r="B59" s="477">
        <f>'16_Admin Projeto'!A15</f>
        <v>69618.38</v>
      </c>
      <c r="C59" s="478">
        <f>D59+E59+F59+G59+H59+I59+J59</f>
        <v>69618.38</v>
      </c>
      <c r="D59" s="479">
        <v>41987.55</v>
      </c>
      <c r="E59" s="479">
        <v>1948.26</v>
      </c>
      <c r="F59" s="479">
        <v>9721.96</v>
      </c>
      <c r="G59" s="479">
        <v>11817.19</v>
      </c>
      <c r="H59" s="479">
        <v>0</v>
      </c>
      <c r="I59" s="479">
        <v>4143.42</v>
      </c>
      <c r="J59" s="479">
        <v>0</v>
      </c>
      <c r="K59" s="727"/>
    </row>
    <row r="60" spans="1:11" s="67" customFormat="1" ht="29.25" customHeight="1">
      <c r="A60" s="471" t="str">
        <f>CONCATENATE("Produto: ",'6_ME Comp Subcomp e Produtos'!A60)</f>
        <v>Produto: Plano de Ação para implementação do projeto elaborado </v>
      </c>
      <c r="B60" s="477">
        <f>'16_Admin Projeto'!A20</f>
        <v>8505.84</v>
      </c>
      <c r="C60" s="478">
        <f>D60+E60+F60+G60+H60+I60+J60</f>
        <v>8505.84</v>
      </c>
      <c r="D60" s="479">
        <v>6710.14</v>
      </c>
      <c r="E60" s="479">
        <v>1795.7</v>
      </c>
      <c r="F60" s="479">
        <v>0</v>
      </c>
      <c r="G60" s="479">
        <v>0</v>
      </c>
      <c r="H60" s="479">
        <v>0</v>
      </c>
      <c r="I60" s="479">
        <v>0</v>
      </c>
      <c r="J60" s="479">
        <v>0</v>
      </c>
      <c r="K60" s="727"/>
    </row>
    <row r="61" spans="1:11" s="67" customFormat="1" ht="32.25" customHeight="1" hidden="1">
      <c r="A61" s="471" t="str">
        <f>CONCATENATE("Produto: ",'6_ME Comp Subcomp e Produtos'!A61)</f>
        <v>Produto: 0</v>
      </c>
      <c r="B61" s="477">
        <f>'16_Admin Projeto'!A25</f>
        <v>0</v>
      </c>
      <c r="C61" s="478">
        <f>D61+E61+F61+G61+H61+I61+J61</f>
        <v>0</v>
      </c>
      <c r="D61" s="479"/>
      <c r="E61" s="479"/>
      <c r="F61" s="479"/>
      <c r="G61" s="479"/>
      <c r="H61" s="479"/>
      <c r="I61" s="479"/>
      <c r="J61" s="479"/>
      <c r="K61" s="727"/>
    </row>
    <row r="62" spans="1:11" s="67" customFormat="1" ht="30" customHeight="1" hidden="1">
      <c r="A62" s="471" t="str">
        <f>CONCATENATE("Produto: ",'6_ME Comp Subcomp e Produtos'!A62)</f>
        <v>Produto: 0</v>
      </c>
      <c r="B62" s="477">
        <f>'16_Admin Projeto'!A30</f>
        <v>0</v>
      </c>
      <c r="C62" s="478">
        <f>D62+E62+F62+G62+H62+I62+J62</f>
        <v>0</v>
      </c>
      <c r="D62" s="479"/>
      <c r="E62" s="479"/>
      <c r="F62" s="479"/>
      <c r="G62" s="479"/>
      <c r="H62" s="479"/>
      <c r="I62" s="479"/>
      <c r="J62" s="479"/>
      <c r="K62" s="727"/>
    </row>
    <row r="63" spans="1:11" s="67" customFormat="1" ht="24" customHeight="1">
      <c r="A63" s="475" t="str">
        <f>CONCATENATE("Subcomponente: ",'6_ME Comp Subcomp e Produtos'!A63)</f>
        <v>Subcomponente: A.2 Monitoramento e avaliação</v>
      </c>
      <c r="B63" s="480">
        <f aca="true" t="shared" si="14" ref="B63:J63">SUM(B64:B68)</f>
        <v>47178.29</v>
      </c>
      <c r="C63" s="480">
        <f t="shared" si="14"/>
        <v>47178.29</v>
      </c>
      <c r="D63" s="480">
        <f t="shared" si="14"/>
        <v>0</v>
      </c>
      <c r="E63" s="480">
        <f t="shared" si="14"/>
        <v>6391.380000000001</v>
      </c>
      <c r="F63" s="480">
        <f t="shared" si="14"/>
        <v>2255.98</v>
      </c>
      <c r="G63" s="480">
        <f t="shared" si="14"/>
        <v>0</v>
      </c>
      <c r="H63" s="480">
        <f t="shared" si="14"/>
        <v>17961.56</v>
      </c>
      <c r="I63" s="480">
        <f t="shared" si="14"/>
        <v>20569.37</v>
      </c>
      <c r="J63" s="480">
        <f t="shared" si="14"/>
        <v>0</v>
      </c>
      <c r="K63" s="727"/>
    </row>
    <row r="64" spans="1:11" s="67" customFormat="1" ht="25.5" customHeight="1">
      <c r="A64" s="471" t="str">
        <f>CONCATENATE("Produto: ",'6_ME Comp Subcomp e Produtos'!A64)</f>
        <v>Produto: Sistemática de gestão, monitoramento e avaliação do projeto criada e implantada</v>
      </c>
      <c r="B64" s="477">
        <f>'17_Monit Avaliação'!A10</f>
        <v>47178.29</v>
      </c>
      <c r="C64" s="478">
        <f>D64+E64+F64+G64+H64+I64+J64</f>
        <v>47178.29</v>
      </c>
      <c r="D64" s="479">
        <v>0</v>
      </c>
      <c r="E64" s="479">
        <v>6391.380000000001</v>
      </c>
      <c r="F64" s="479">
        <v>2255.98</v>
      </c>
      <c r="G64" s="479">
        <v>0</v>
      </c>
      <c r="H64" s="479">
        <v>17961.56</v>
      </c>
      <c r="I64" s="479">
        <v>20569.37</v>
      </c>
      <c r="J64" s="479">
        <v>0</v>
      </c>
      <c r="K64" s="727"/>
    </row>
    <row r="65" spans="1:10" s="67" customFormat="1" ht="34.5" customHeight="1" hidden="1">
      <c r="A65" s="471" t="str">
        <f>CONCATENATE("Produto: ",'6_ME Comp Subcomp e Produtos'!A65)</f>
        <v>Produto: 0</v>
      </c>
      <c r="B65" s="477">
        <f>'17_Monit Avaliação'!A15</f>
        <v>0</v>
      </c>
      <c r="C65" s="478">
        <f>D65+E65+F65+G65+H65+I65+J65</f>
        <v>0</v>
      </c>
      <c r="D65" s="479"/>
      <c r="E65" s="479"/>
      <c r="F65" s="479"/>
      <c r="G65" s="479"/>
      <c r="H65" s="479"/>
      <c r="I65" s="479"/>
      <c r="J65" s="479"/>
    </row>
    <row r="66" spans="1:10" s="67" customFormat="1" ht="27.75" customHeight="1" hidden="1">
      <c r="A66" s="471" t="str">
        <f>CONCATENATE("Produto: ",'6_ME Comp Subcomp e Produtos'!A66)</f>
        <v>Produto: 0</v>
      </c>
      <c r="B66" s="477">
        <f>'17_Monit Avaliação'!A20</f>
        <v>0</v>
      </c>
      <c r="C66" s="478">
        <f>D66+E66+F66+G66+H66+I66+J66</f>
        <v>0</v>
      </c>
      <c r="D66" s="479"/>
      <c r="E66" s="479"/>
      <c r="F66" s="479"/>
      <c r="G66" s="479"/>
      <c r="H66" s="479"/>
      <c r="I66" s="479"/>
      <c r="J66" s="479"/>
    </row>
    <row r="67" spans="1:10" s="67" customFormat="1" ht="33.75" customHeight="1" hidden="1">
      <c r="A67" s="471" t="str">
        <f>CONCATENATE("Produto: ",'6_ME Comp Subcomp e Produtos'!A67)</f>
        <v>Produto: 0</v>
      </c>
      <c r="B67" s="477">
        <f>'17_Monit Avaliação'!A25</f>
        <v>0</v>
      </c>
      <c r="C67" s="478">
        <f>D67+E67+F67+G67+H67+I67+J67</f>
        <v>0</v>
      </c>
      <c r="D67" s="479"/>
      <c r="E67" s="479"/>
      <c r="F67" s="479"/>
      <c r="G67" s="479"/>
      <c r="H67" s="479"/>
      <c r="I67" s="479"/>
      <c r="J67" s="479"/>
    </row>
    <row r="68" spans="1:10" s="67" customFormat="1" ht="36.75" customHeight="1" hidden="1">
      <c r="A68" s="471" t="str">
        <f>CONCATENATE("Produto: ",'6_ME Comp Subcomp e Produtos'!A68)</f>
        <v>Produto: 0</v>
      </c>
      <c r="B68" s="477">
        <f>'17_Monit Avaliação'!A30</f>
        <v>0</v>
      </c>
      <c r="C68" s="478">
        <f>D68+E68+F68+G68+H68+I68+J68</f>
        <v>0</v>
      </c>
      <c r="D68" s="479"/>
      <c r="E68" s="479"/>
      <c r="F68" s="479"/>
      <c r="G68" s="479"/>
      <c r="H68" s="479"/>
      <c r="I68" s="479"/>
      <c r="J68" s="479"/>
    </row>
    <row r="71" ht="81.75" customHeight="1">
      <c r="A71" s="481" t="s">
        <v>263</v>
      </c>
    </row>
    <row r="174" ht="16.5" customHeight="1"/>
  </sheetData>
  <sheetProtection selectLockedCells="1" selectUnlockedCells="1"/>
  <mergeCells count="1">
    <mergeCell ref="A4:A5"/>
  </mergeCells>
  <printOptions/>
  <pageMargins left="0.5944444444444444" right="0.2548611111111111" top="0.6916666666666667" bottom="0.3298611111111111" header="0.15763888888888888" footer="0.11805555555555555"/>
  <pageSetup horizontalDpi="300" verticalDpi="300" orientation="landscape" paperSize="9" scale="65" r:id="rId1"/>
  <headerFooter alignWithMargins="0">
    <oddHeader>&amp;LPROMOEX&amp;CProjeto &lt;UF&gt;</oddHeader>
    <oddFooter>&amp;LDocumento de Projeto&amp;C&amp;A&amp;RPag. &amp;P / &amp;N</oddFooter>
  </headerFooter>
  <rowBreaks count="3" manualBreakCount="3">
    <brk id="18" max="255" man="1"/>
    <brk id="37" max="255" man="1"/>
    <brk id="5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2"/>
  <sheetViews>
    <sheetView view="pageBreakPreview" zoomScale="85" zoomScaleNormal="85" zoomScaleSheetLayoutView="85" zoomScalePageLayoutView="0" workbookViewId="0" topLeftCell="L26">
      <selection activeCell="T5" sqref="T5:T7"/>
    </sheetView>
  </sheetViews>
  <sheetFormatPr defaultColWidth="9.140625" defaultRowHeight="10.5" customHeight="1"/>
  <cols>
    <col min="1" max="1" width="48.7109375" style="482" customWidth="1"/>
    <col min="2" max="2" width="16.00390625" style="483" customWidth="1"/>
    <col min="3" max="3" width="14.140625" style="483" customWidth="1"/>
    <col min="4" max="4" width="13.7109375" style="483" customWidth="1"/>
    <col min="5" max="5" width="14.140625" style="483" customWidth="1"/>
    <col min="6" max="6" width="14.8515625" style="483" customWidth="1"/>
    <col min="7" max="7" width="16.421875" style="483" customWidth="1"/>
    <col min="8" max="8" width="16.00390625" style="483" customWidth="1"/>
    <col min="9" max="10" width="16.421875" style="483" customWidth="1"/>
    <col min="11" max="11" width="14.8515625" style="483" customWidth="1"/>
    <col min="12" max="13" width="14.421875" style="483" customWidth="1"/>
    <col min="14" max="14" width="14.140625" style="483" customWidth="1"/>
    <col min="15" max="15" width="14.8515625" style="483" customWidth="1"/>
    <col min="16" max="16" width="17.140625" style="483" customWidth="1"/>
    <col min="17" max="17" width="14.421875" style="483" customWidth="1"/>
    <col min="18" max="18" width="14.8515625" style="483" customWidth="1"/>
    <col min="19" max="19" width="17.7109375" style="483" customWidth="1"/>
    <col min="20" max="20" width="14.421875" style="483" customWidth="1"/>
    <col min="21" max="21" width="14.8515625" style="483" customWidth="1"/>
    <col min="22" max="22" width="17.7109375" style="483" customWidth="1"/>
    <col min="23" max="23" width="18.7109375" style="483" customWidth="1"/>
    <col min="24" max="24" width="16.421875" style="483" customWidth="1"/>
    <col min="25" max="25" width="18.7109375" style="483" customWidth="1"/>
    <col min="26" max="26" width="0" style="406" hidden="1" customWidth="1"/>
    <col min="27" max="27" width="12.421875" style="406" customWidth="1"/>
    <col min="28" max="28" width="11.7109375" style="449" customWidth="1"/>
    <col min="29" max="16384" width="9.140625" style="406" customWidth="1"/>
  </cols>
  <sheetData>
    <row r="1" spans="1:25" ht="32.25" customHeight="1">
      <c r="A1" s="484" t="s">
        <v>264</v>
      </c>
      <c r="B1" s="459"/>
      <c r="C1" s="459"/>
      <c r="D1" s="459"/>
      <c r="T1" s="724"/>
      <c r="V1" s="723"/>
      <c r="W1" s="724"/>
      <c r="X1" s="724"/>
      <c r="Y1" s="724"/>
    </row>
    <row r="2" spans="1:25" ht="32.25" customHeight="1">
      <c r="A2" s="484" t="s">
        <v>265</v>
      </c>
      <c r="B2" s="459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W2" s="724"/>
      <c r="X2" s="724"/>
      <c r="Y2" s="724"/>
    </row>
    <row r="3" spans="1:25" ht="11.25" customHeight="1">
      <c r="A3" s="820" t="s">
        <v>258</v>
      </c>
      <c r="B3" s="817">
        <v>2006</v>
      </c>
      <c r="C3" s="817"/>
      <c r="D3" s="817"/>
      <c r="E3" s="816">
        <v>2007</v>
      </c>
      <c r="F3" s="816"/>
      <c r="G3" s="816"/>
      <c r="H3" s="817">
        <v>2008</v>
      </c>
      <c r="I3" s="817"/>
      <c r="J3" s="817"/>
      <c r="K3" s="816">
        <v>2009</v>
      </c>
      <c r="L3" s="816"/>
      <c r="M3" s="816"/>
      <c r="N3" s="817">
        <v>2010</v>
      </c>
      <c r="O3" s="817"/>
      <c r="P3" s="817"/>
      <c r="Q3" s="816">
        <v>2011</v>
      </c>
      <c r="R3" s="816"/>
      <c r="S3" s="816"/>
      <c r="T3" s="817">
        <v>2012</v>
      </c>
      <c r="U3" s="817"/>
      <c r="V3" s="817"/>
      <c r="W3" s="818" t="s">
        <v>253</v>
      </c>
      <c r="X3" s="818"/>
      <c r="Y3" s="818"/>
    </row>
    <row r="4" spans="1:25" ht="12.75" customHeight="1">
      <c r="A4" s="820"/>
      <c r="B4" s="485" t="s">
        <v>266</v>
      </c>
      <c r="C4" s="485" t="s">
        <v>267</v>
      </c>
      <c r="D4" s="485" t="s">
        <v>261</v>
      </c>
      <c r="E4" s="486" t="s">
        <v>266</v>
      </c>
      <c r="F4" s="486" t="s">
        <v>267</v>
      </c>
      <c r="G4" s="486" t="s">
        <v>261</v>
      </c>
      <c r="H4" s="485" t="s">
        <v>266</v>
      </c>
      <c r="I4" s="485" t="s">
        <v>267</v>
      </c>
      <c r="J4" s="485" t="s">
        <v>261</v>
      </c>
      <c r="K4" s="486" t="s">
        <v>266</v>
      </c>
      <c r="L4" s="486" t="s">
        <v>267</v>
      </c>
      <c r="M4" s="486" t="s">
        <v>261</v>
      </c>
      <c r="N4" s="485" t="s">
        <v>266</v>
      </c>
      <c r="O4" s="485" t="s">
        <v>267</v>
      </c>
      <c r="P4" s="485" t="s">
        <v>261</v>
      </c>
      <c r="Q4" s="486" t="s">
        <v>266</v>
      </c>
      <c r="R4" s="486" t="s">
        <v>267</v>
      </c>
      <c r="S4" s="486" t="s">
        <v>261</v>
      </c>
      <c r="T4" s="485" t="s">
        <v>266</v>
      </c>
      <c r="U4" s="485" t="s">
        <v>267</v>
      </c>
      <c r="V4" s="485" t="s">
        <v>261</v>
      </c>
      <c r="W4" s="487" t="s">
        <v>266</v>
      </c>
      <c r="X4" s="487" t="s">
        <v>267</v>
      </c>
      <c r="Y4" s="487" t="s">
        <v>261</v>
      </c>
    </row>
    <row r="5" spans="1:28" s="491" customFormat="1" ht="14.25" customHeight="1">
      <c r="A5" s="488" t="s">
        <v>268</v>
      </c>
      <c r="B5" s="489">
        <f aca="true" t="shared" si="0" ref="B5:V5">B6+B56</f>
        <v>46408.700000000004</v>
      </c>
      <c r="C5" s="489">
        <f t="shared" si="0"/>
        <v>530157.5499999999</v>
      </c>
      <c r="D5" s="489">
        <f t="shared" si="0"/>
        <v>576566.25</v>
      </c>
      <c r="E5" s="489">
        <f t="shared" si="0"/>
        <v>53894.98</v>
      </c>
      <c r="F5" s="489">
        <f t="shared" si="0"/>
        <v>63843.47</v>
      </c>
      <c r="G5" s="489">
        <f t="shared" si="0"/>
        <v>117738.45000000001</v>
      </c>
      <c r="H5" s="489">
        <f t="shared" si="0"/>
        <v>44123.549999999996</v>
      </c>
      <c r="I5" s="489">
        <f t="shared" si="0"/>
        <v>58103.630000000005</v>
      </c>
      <c r="J5" s="489">
        <f t="shared" si="0"/>
        <v>102227.18</v>
      </c>
      <c r="K5" s="489">
        <f t="shared" si="0"/>
        <v>358787.03</v>
      </c>
      <c r="L5" s="489">
        <f t="shared" si="0"/>
        <v>380723.49</v>
      </c>
      <c r="M5" s="489">
        <f t="shared" si="0"/>
        <v>739510.52</v>
      </c>
      <c r="N5" s="489">
        <f t="shared" si="0"/>
        <v>732928.9179999998</v>
      </c>
      <c r="O5" s="489">
        <f t="shared" si="0"/>
        <v>116367.842</v>
      </c>
      <c r="P5" s="489">
        <f t="shared" si="0"/>
        <v>849296.76</v>
      </c>
      <c r="Q5" s="489">
        <f t="shared" si="0"/>
        <v>1044329.48</v>
      </c>
      <c r="R5" s="489">
        <f t="shared" si="0"/>
        <v>426002.74000000005</v>
      </c>
      <c r="S5" s="489">
        <f t="shared" si="0"/>
        <v>1470332.22</v>
      </c>
      <c r="T5" s="489">
        <f t="shared" si="0"/>
        <v>82325.12</v>
      </c>
      <c r="U5" s="489">
        <f t="shared" si="0"/>
        <v>0</v>
      </c>
      <c r="V5" s="489">
        <f t="shared" si="0"/>
        <v>82325.12</v>
      </c>
      <c r="W5" s="489">
        <f>W6+W56+W70</f>
        <v>2362797.778</v>
      </c>
      <c r="X5" s="489">
        <f>X6+X56+X70</f>
        <v>1658103.722</v>
      </c>
      <c r="Y5" s="489">
        <f>Y6+Y56+Y70</f>
        <v>4020901.5</v>
      </c>
      <c r="Z5" s="490" t="e">
        <f>Z6+Z78</f>
        <v>#N/A</v>
      </c>
      <c r="AB5" s="492"/>
    </row>
    <row r="6" spans="1:28" s="430" customFormat="1" ht="16.5" customHeight="1">
      <c r="A6" s="493" t="s">
        <v>189</v>
      </c>
      <c r="B6" s="494">
        <f aca="true" t="shared" si="1" ref="B6:Y6">B7+B19</f>
        <v>35134.64</v>
      </c>
      <c r="C6" s="494">
        <f t="shared" si="1"/>
        <v>492733.92</v>
      </c>
      <c r="D6" s="494">
        <f t="shared" si="1"/>
        <v>527868.56</v>
      </c>
      <c r="E6" s="494">
        <f t="shared" si="1"/>
        <v>46177.200000000004</v>
      </c>
      <c r="F6" s="494">
        <f t="shared" si="1"/>
        <v>61425.91</v>
      </c>
      <c r="G6" s="494">
        <f t="shared" si="1"/>
        <v>107603.11000000002</v>
      </c>
      <c r="H6" s="494">
        <f t="shared" si="1"/>
        <v>34819.31</v>
      </c>
      <c r="I6" s="494">
        <f t="shared" si="1"/>
        <v>55429.93000000001</v>
      </c>
      <c r="J6" s="494">
        <f t="shared" si="1"/>
        <v>90249.23999999999</v>
      </c>
      <c r="K6" s="494">
        <f t="shared" si="1"/>
        <v>353097.03</v>
      </c>
      <c r="L6" s="494">
        <f t="shared" si="1"/>
        <v>368906.3</v>
      </c>
      <c r="M6" s="494">
        <f t="shared" si="1"/>
        <v>722003.3300000001</v>
      </c>
      <c r="N6" s="494">
        <f t="shared" si="1"/>
        <v>723495.4279999998</v>
      </c>
      <c r="O6" s="494">
        <f t="shared" si="1"/>
        <v>107839.772</v>
      </c>
      <c r="P6" s="494">
        <f t="shared" si="1"/>
        <v>831335.2</v>
      </c>
      <c r="Q6" s="494">
        <f t="shared" si="1"/>
        <v>1019616.69</v>
      </c>
      <c r="R6" s="494">
        <f t="shared" si="1"/>
        <v>426002.74000000005</v>
      </c>
      <c r="S6" s="494">
        <f t="shared" si="1"/>
        <v>1445619.43</v>
      </c>
      <c r="T6" s="494">
        <f t="shared" si="1"/>
        <v>82325.12</v>
      </c>
      <c r="U6" s="494">
        <f t="shared" si="1"/>
        <v>0</v>
      </c>
      <c r="V6" s="494">
        <f t="shared" si="1"/>
        <v>82325.12</v>
      </c>
      <c r="W6" s="494">
        <f t="shared" si="1"/>
        <v>2294665.418</v>
      </c>
      <c r="X6" s="494">
        <f t="shared" si="1"/>
        <v>1512338.5720000002</v>
      </c>
      <c r="Y6" s="494">
        <f t="shared" si="1"/>
        <v>3807003.9899999998</v>
      </c>
      <c r="Z6" s="495" t="e">
        <f>NA()</f>
        <v>#N/A</v>
      </c>
      <c r="AB6" s="496"/>
    </row>
    <row r="7" spans="1:28" s="430" customFormat="1" ht="30.75" customHeight="1">
      <c r="A7" s="473" t="str">
        <f>CONCATENATE("Componente: ",'6_ME Comp Subcomp e Produtos'!A7)</f>
        <v>Componente: 1. FORTALECIMENTO E INTEGRAÇÃO DOS TRIBUNAIS DE CONTAS NO ÂMBITO NACIONAL</v>
      </c>
      <c r="B7" s="497">
        <f aca="true" t="shared" si="2" ref="B7:Y7">B8+B12+B15</f>
        <v>12027.63</v>
      </c>
      <c r="C7" s="497">
        <f t="shared" si="2"/>
        <v>38498.04</v>
      </c>
      <c r="D7" s="497">
        <f t="shared" si="2"/>
        <v>50525.670000000006</v>
      </c>
      <c r="E7" s="497">
        <f t="shared" si="2"/>
        <v>0</v>
      </c>
      <c r="F7" s="497">
        <f t="shared" si="2"/>
        <v>47059.73</v>
      </c>
      <c r="G7" s="497">
        <f t="shared" si="2"/>
        <v>47059.73</v>
      </c>
      <c r="H7" s="497">
        <f t="shared" si="2"/>
        <v>8100.5</v>
      </c>
      <c r="I7" s="497">
        <f t="shared" si="2"/>
        <v>26313.410000000003</v>
      </c>
      <c r="J7" s="497">
        <f t="shared" si="2"/>
        <v>34413.91</v>
      </c>
      <c r="K7" s="497">
        <f t="shared" si="2"/>
        <v>0</v>
      </c>
      <c r="L7" s="497">
        <f t="shared" si="2"/>
        <v>83535.05</v>
      </c>
      <c r="M7" s="497">
        <f t="shared" si="2"/>
        <v>83535.05</v>
      </c>
      <c r="N7" s="497">
        <f t="shared" si="2"/>
        <v>44402.72</v>
      </c>
      <c r="O7" s="497">
        <f t="shared" si="2"/>
        <v>0</v>
      </c>
      <c r="P7" s="497">
        <f t="shared" si="2"/>
        <v>44402.72</v>
      </c>
      <c r="Q7" s="497">
        <f t="shared" si="2"/>
        <v>133346.91999999998</v>
      </c>
      <c r="R7" s="497">
        <f t="shared" si="2"/>
        <v>19523</v>
      </c>
      <c r="S7" s="497">
        <f t="shared" si="2"/>
        <v>152869.91999999998</v>
      </c>
      <c r="T7" s="497">
        <f t="shared" si="2"/>
        <v>36000</v>
      </c>
      <c r="U7" s="497">
        <f t="shared" si="2"/>
        <v>0</v>
      </c>
      <c r="V7" s="497">
        <f t="shared" si="2"/>
        <v>36000</v>
      </c>
      <c r="W7" s="497">
        <f t="shared" si="2"/>
        <v>233877.77000000002</v>
      </c>
      <c r="X7" s="497">
        <f t="shared" si="2"/>
        <v>214929.22999999998</v>
      </c>
      <c r="Y7" s="497">
        <f t="shared" si="2"/>
        <v>448807</v>
      </c>
      <c r="Z7" s="429"/>
      <c r="AB7" s="496"/>
    </row>
    <row r="8" spans="1:28" s="430" customFormat="1" ht="54" customHeight="1">
      <c r="A8" s="475" t="str">
        <f>CONCATENATE("Subcomponente: ",'6_ME Comp Subcomp e Produtos'!A8)</f>
        <v>Subcomponente: 1.1. Desenvolvimento de vínculos inter-institucionais entre os Tribunais de Contas e destes com o Governo Federal</v>
      </c>
      <c r="B8" s="498">
        <f aca="true" t="shared" si="3" ref="B8:Y8">SUM(B9:B11)</f>
        <v>7863.700000000001</v>
      </c>
      <c r="C8" s="498">
        <f t="shared" si="3"/>
        <v>20797</v>
      </c>
      <c r="D8" s="498">
        <f t="shared" si="3"/>
        <v>28660.7</v>
      </c>
      <c r="E8" s="498">
        <f t="shared" si="3"/>
        <v>0</v>
      </c>
      <c r="F8" s="498">
        <f t="shared" si="3"/>
        <v>26974.260000000002</v>
      </c>
      <c r="G8" s="498">
        <f t="shared" si="3"/>
        <v>26974.260000000002</v>
      </c>
      <c r="H8" s="498">
        <f t="shared" si="3"/>
        <v>1155</v>
      </c>
      <c r="I8" s="498">
        <f t="shared" si="3"/>
        <v>17530.65</v>
      </c>
      <c r="J8" s="498">
        <f t="shared" si="3"/>
        <v>18685.65</v>
      </c>
      <c r="K8" s="498">
        <f t="shared" si="3"/>
        <v>0</v>
      </c>
      <c r="L8" s="498">
        <f t="shared" si="3"/>
        <v>18194.8</v>
      </c>
      <c r="M8" s="498">
        <f t="shared" si="3"/>
        <v>18194.8</v>
      </c>
      <c r="N8" s="498">
        <f t="shared" si="3"/>
        <v>0</v>
      </c>
      <c r="O8" s="498">
        <f t="shared" si="3"/>
        <v>0</v>
      </c>
      <c r="P8" s="498">
        <f t="shared" si="3"/>
        <v>0</v>
      </c>
      <c r="Q8" s="498">
        <f t="shared" si="3"/>
        <v>0</v>
      </c>
      <c r="R8" s="498">
        <f t="shared" si="3"/>
        <v>0</v>
      </c>
      <c r="S8" s="498">
        <f t="shared" si="3"/>
        <v>0</v>
      </c>
      <c r="T8" s="498">
        <f t="shared" si="3"/>
        <v>0</v>
      </c>
      <c r="U8" s="498">
        <f t="shared" si="3"/>
        <v>0</v>
      </c>
      <c r="V8" s="498">
        <f t="shared" si="3"/>
        <v>0</v>
      </c>
      <c r="W8" s="498">
        <f t="shared" si="3"/>
        <v>9018.7</v>
      </c>
      <c r="X8" s="498">
        <f t="shared" si="3"/>
        <v>83496.70999999999</v>
      </c>
      <c r="Y8" s="498">
        <f t="shared" si="3"/>
        <v>92515.41</v>
      </c>
      <c r="Z8" s="429">
        <f aca="true" t="shared" si="4" ref="Z8:Z14">Y8/2.1/1000</f>
        <v>44.05495714285714</v>
      </c>
      <c r="AB8" s="496"/>
    </row>
    <row r="9" spans="1:28" s="407" customFormat="1" ht="50.25" customHeight="1">
      <c r="A9" s="471" t="str">
        <f>CONCATENATE("Produto: ",'6_ME Comp Subcomp e Produtos'!A9)</f>
        <v>Produto: Rede Nacional dos TCs, com a participação do Governo Federal, definida e implantada</v>
      </c>
      <c r="B9" s="499">
        <f>D9-C9</f>
        <v>0</v>
      </c>
      <c r="C9" s="500">
        <v>7530</v>
      </c>
      <c r="D9" s="499">
        <f>'19_Cronograma Físico Financeiro'!D9</f>
        <v>7530</v>
      </c>
      <c r="E9" s="499">
        <f>G9-F9</f>
        <v>0</v>
      </c>
      <c r="F9" s="500">
        <v>5476.71</v>
      </c>
      <c r="G9" s="499">
        <f>'19_Cronograma Físico Financeiro'!E9</f>
        <v>5476.71</v>
      </c>
      <c r="H9" s="499">
        <f>J9-I9</f>
        <v>1155</v>
      </c>
      <c r="I9" s="500">
        <v>8292.07</v>
      </c>
      <c r="J9" s="499">
        <f>'19_Cronograma Físico Financeiro'!F9</f>
        <v>9447.07</v>
      </c>
      <c r="K9" s="499">
        <f>M9-L9</f>
        <v>0</v>
      </c>
      <c r="L9" s="500">
        <v>5406.9</v>
      </c>
      <c r="M9" s="499">
        <f>'19_Cronograma Físico Financeiro'!G9</f>
        <v>5406.9</v>
      </c>
      <c r="N9" s="499">
        <f>P9-O9</f>
        <v>0</v>
      </c>
      <c r="O9" s="500">
        <v>0</v>
      </c>
      <c r="P9" s="499">
        <f>'19_Cronograma Físico Financeiro'!H9</f>
        <v>0</v>
      </c>
      <c r="Q9" s="499">
        <f>S9-R9</f>
        <v>0</v>
      </c>
      <c r="R9" s="500">
        <v>0</v>
      </c>
      <c r="S9" s="499">
        <f>'19_Cronograma Físico Financeiro'!I9</f>
        <v>0</v>
      </c>
      <c r="T9" s="499">
        <f>V9-U9</f>
        <v>0</v>
      </c>
      <c r="U9" s="500">
        <v>0</v>
      </c>
      <c r="V9" s="499">
        <f>'19_Cronograma Físico Financeiro'!J9</f>
        <v>0</v>
      </c>
      <c r="W9" s="501">
        <f aca="true" t="shared" si="5" ref="W9:X11">B9+E9+H9+K9+N9+Q9+T9</f>
        <v>1155</v>
      </c>
      <c r="X9" s="501">
        <f t="shared" si="5"/>
        <v>26705.68</v>
      </c>
      <c r="Y9" s="501">
        <f>W9+X9</f>
        <v>27860.68</v>
      </c>
      <c r="Z9" s="429">
        <f t="shared" si="4"/>
        <v>13.266990476190477</v>
      </c>
      <c r="AB9" s="502"/>
    </row>
    <row r="10" spans="1:28" s="407" customFormat="1" ht="39.75" customHeight="1">
      <c r="A10" s="471" t="str">
        <f>CONCATENATE("Produto: ",'6_ME Comp Subcomp e Produtos'!A10)</f>
        <v>Produto: Portal Nacional dos TCs (coordenado pelo IRB / ATRICON) criado e implantado</v>
      </c>
      <c r="B10" s="499">
        <f>D10-C10</f>
        <v>4178.200000000001</v>
      </c>
      <c r="C10" s="500">
        <v>7530</v>
      </c>
      <c r="D10" s="499">
        <f>'19_Cronograma Físico Financeiro'!D10</f>
        <v>11708.2</v>
      </c>
      <c r="E10" s="499">
        <f>G10-F10</f>
        <v>0</v>
      </c>
      <c r="F10" s="500">
        <v>8969.630000000001</v>
      </c>
      <c r="G10" s="499">
        <f>'19_Cronograma Físico Financeiro'!E10</f>
        <v>8969.63</v>
      </c>
      <c r="H10" s="499">
        <f>J10-I10</f>
        <v>0</v>
      </c>
      <c r="I10" s="500">
        <v>9238.58</v>
      </c>
      <c r="J10" s="499">
        <f>'19_Cronograma Físico Financeiro'!F10</f>
        <v>9238.58</v>
      </c>
      <c r="K10" s="499">
        <f>M10-L10</f>
        <v>0</v>
      </c>
      <c r="L10" s="500">
        <v>5350.9</v>
      </c>
      <c r="M10" s="499">
        <f>'19_Cronograma Físico Financeiro'!G10</f>
        <v>5350.9</v>
      </c>
      <c r="N10" s="499">
        <f>P10-O10</f>
        <v>0</v>
      </c>
      <c r="O10" s="500">
        <v>0</v>
      </c>
      <c r="P10" s="499">
        <f>'19_Cronograma Físico Financeiro'!H10</f>
        <v>0</v>
      </c>
      <c r="Q10" s="499">
        <f>S10-R10</f>
        <v>0</v>
      </c>
      <c r="R10" s="500">
        <v>0</v>
      </c>
      <c r="S10" s="499">
        <f>'19_Cronograma Físico Financeiro'!I10</f>
        <v>0</v>
      </c>
      <c r="T10" s="499">
        <f>V10-U10</f>
        <v>0</v>
      </c>
      <c r="U10" s="500">
        <v>0</v>
      </c>
      <c r="V10" s="499">
        <f>'19_Cronograma Físico Financeiro'!J10</f>
        <v>0</v>
      </c>
      <c r="W10" s="501">
        <f t="shared" si="5"/>
        <v>4178.200000000001</v>
      </c>
      <c r="X10" s="501">
        <f t="shared" si="5"/>
        <v>31089.11</v>
      </c>
      <c r="Y10" s="501">
        <f>W10+X10</f>
        <v>35267.31</v>
      </c>
      <c r="Z10" s="429">
        <f t="shared" si="4"/>
        <v>16.79395714285714</v>
      </c>
      <c r="AB10" s="502"/>
    </row>
    <row r="11" spans="1:28" s="407" customFormat="1" ht="40.5" customHeight="1">
      <c r="A11" s="471" t="str">
        <f>CONCATENATE("Produto: ",'6_ME Comp Subcomp e Produtos'!A11)</f>
        <v>Produto: Proposta de Lei Processual Nacional dos TCs elaborada e encaminhada para aprovação</v>
      </c>
      <c r="B11" s="499">
        <f>D11-C11</f>
        <v>3685.5</v>
      </c>
      <c r="C11" s="500">
        <v>5737</v>
      </c>
      <c r="D11" s="499">
        <f>'19_Cronograma Físico Financeiro'!D11</f>
        <v>9422.5</v>
      </c>
      <c r="E11" s="499">
        <f>G11-F11</f>
        <v>0</v>
      </c>
      <c r="F11" s="500">
        <v>12527.92</v>
      </c>
      <c r="G11" s="499">
        <f>'19_Cronograma Físico Financeiro'!E11</f>
        <v>12527.92</v>
      </c>
      <c r="H11" s="499">
        <f>J11-I11</f>
        <v>0</v>
      </c>
      <c r="I11" s="500">
        <v>0</v>
      </c>
      <c r="J11" s="499">
        <f>'19_Cronograma Físico Financeiro'!F11</f>
        <v>0</v>
      </c>
      <c r="K11" s="499">
        <f>M11-L11</f>
        <v>0</v>
      </c>
      <c r="L11" s="500">
        <v>7437</v>
      </c>
      <c r="M11" s="499">
        <f>'19_Cronograma Físico Financeiro'!G11</f>
        <v>7437</v>
      </c>
      <c r="N11" s="499">
        <f>P11-O11</f>
        <v>0</v>
      </c>
      <c r="O11" s="500">
        <v>0</v>
      </c>
      <c r="P11" s="499">
        <f>'19_Cronograma Físico Financeiro'!H11</f>
        <v>0</v>
      </c>
      <c r="Q11" s="499">
        <f>S11-R11</f>
        <v>0</v>
      </c>
      <c r="R11" s="500">
        <v>0</v>
      </c>
      <c r="S11" s="499">
        <f>'19_Cronograma Físico Financeiro'!I11</f>
        <v>0</v>
      </c>
      <c r="T11" s="499">
        <f>V11-U11</f>
        <v>0</v>
      </c>
      <c r="U11" s="500">
        <v>0</v>
      </c>
      <c r="V11" s="499">
        <f>'19_Cronograma Físico Financeiro'!J11</f>
        <v>0</v>
      </c>
      <c r="W11" s="501">
        <f t="shared" si="5"/>
        <v>3685.5</v>
      </c>
      <c r="X11" s="501">
        <f t="shared" si="5"/>
        <v>25701.92</v>
      </c>
      <c r="Y11" s="501">
        <f>W11+X11</f>
        <v>29387.42</v>
      </c>
      <c r="Z11" s="429">
        <f t="shared" si="4"/>
        <v>13.994009523809522</v>
      </c>
      <c r="AB11" s="502"/>
    </row>
    <row r="12" spans="1:28" s="430" customFormat="1" ht="56.25" customHeight="1">
      <c r="A12" s="475" t="str">
        <f>CONCATENATE("Subcomponente: ",'6_ME Comp Subcomp e Produtos'!A12)</f>
        <v>Subcomponente: 1.2. Redesenho dos procedimentos de controle externo contemplando, inclusive, o cumprimento da LRF</v>
      </c>
      <c r="B12" s="498">
        <f aca="true" t="shared" si="6" ref="B12:Y12">SUM(B13:B14)</f>
        <v>1769.9199999999983</v>
      </c>
      <c r="C12" s="498">
        <f t="shared" si="6"/>
        <v>10171.04</v>
      </c>
      <c r="D12" s="498">
        <f t="shared" si="6"/>
        <v>11940.96</v>
      </c>
      <c r="E12" s="498">
        <f t="shared" si="6"/>
        <v>0</v>
      </c>
      <c r="F12" s="498">
        <f t="shared" si="6"/>
        <v>10715</v>
      </c>
      <c r="G12" s="498">
        <f t="shared" si="6"/>
        <v>10715</v>
      </c>
      <c r="H12" s="498">
        <f t="shared" si="6"/>
        <v>1791.75</v>
      </c>
      <c r="I12" s="498">
        <f t="shared" si="6"/>
        <v>8782.76</v>
      </c>
      <c r="J12" s="498">
        <f t="shared" si="6"/>
        <v>10574.51</v>
      </c>
      <c r="K12" s="498">
        <f t="shared" si="6"/>
        <v>0</v>
      </c>
      <c r="L12" s="498">
        <f t="shared" si="6"/>
        <v>29075.22</v>
      </c>
      <c r="M12" s="498">
        <f t="shared" si="6"/>
        <v>29075.22</v>
      </c>
      <c r="N12" s="498">
        <f t="shared" si="6"/>
        <v>39371.38</v>
      </c>
      <c r="O12" s="498">
        <f t="shared" si="6"/>
        <v>0</v>
      </c>
      <c r="P12" s="498">
        <f t="shared" si="6"/>
        <v>39371.38</v>
      </c>
      <c r="Q12" s="498">
        <f t="shared" si="6"/>
        <v>87388.89</v>
      </c>
      <c r="R12" s="498">
        <f t="shared" si="6"/>
        <v>19523</v>
      </c>
      <c r="S12" s="498">
        <f t="shared" si="6"/>
        <v>106911.89</v>
      </c>
      <c r="T12" s="498">
        <f t="shared" si="6"/>
        <v>25000</v>
      </c>
      <c r="U12" s="498">
        <f t="shared" si="6"/>
        <v>0</v>
      </c>
      <c r="V12" s="498">
        <f t="shared" si="6"/>
        <v>25000</v>
      </c>
      <c r="W12" s="498">
        <f t="shared" si="6"/>
        <v>155321.94</v>
      </c>
      <c r="X12" s="498">
        <f t="shared" si="6"/>
        <v>78267.02</v>
      </c>
      <c r="Y12" s="498">
        <f t="shared" si="6"/>
        <v>233588.96</v>
      </c>
      <c r="Z12" s="429">
        <f t="shared" si="4"/>
        <v>111.23283809523808</v>
      </c>
      <c r="AB12" s="496"/>
    </row>
    <row r="13" spans="1:28" s="407" customFormat="1" ht="49.5" customHeight="1">
      <c r="A13" s="471" t="str">
        <f>CONCATENATE("Produto: ",'6_ME Comp Subcomp e Produtos'!A13)</f>
        <v>Produto: Conceitos e procedimentos comuns  referentes a LRF pactuados, harmonizados e implantados</v>
      </c>
      <c r="B13" s="499">
        <f>D13-C13</f>
        <v>1769.9199999999983</v>
      </c>
      <c r="C13" s="500">
        <v>10171.04</v>
      </c>
      <c r="D13" s="499">
        <f>'19_Cronograma Físico Financeiro'!D13</f>
        <v>11940.96</v>
      </c>
      <c r="E13" s="499">
        <f>G13-F13</f>
        <v>0</v>
      </c>
      <c r="F13" s="500">
        <v>10715</v>
      </c>
      <c r="G13" s="499">
        <f>'19_Cronograma Físico Financeiro'!E13</f>
        <v>10715</v>
      </c>
      <c r="H13" s="499">
        <f>J13-I13</f>
        <v>0</v>
      </c>
      <c r="I13" s="500">
        <v>8743.52</v>
      </c>
      <c r="J13" s="499">
        <f>'19_Cronograma Físico Financeiro'!F13</f>
        <v>8743.52</v>
      </c>
      <c r="K13" s="499">
        <f>M13-L13</f>
        <v>0</v>
      </c>
      <c r="L13" s="500">
        <v>4821</v>
      </c>
      <c r="M13" s="499">
        <f>'19_Cronograma Físico Financeiro'!G13</f>
        <v>4821</v>
      </c>
      <c r="N13" s="499">
        <f>P13-O13</f>
        <v>32403.85</v>
      </c>
      <c r="O13" s="500">
        <v>0</v>
      </c>
      <c r="P13" s="499">
        <f>'19_Cronograma Físico Financeiro'!H13</f>
        <v>32403.85</v>
      </c>
      <c r="Q13" s="499">
        <f>S13-R13</f>
        <v>33904.06</v>
      </c>
      <c r="R13" s="500">
        <v>19523</v>
      </c>
      <c r="S13" s="499">
        <f>'19_Cronograma Físico Financeiro'!I13</f>
        <v>53427.06</v>
      </c>
      <c r="T13" s="499">
        <f>V13-U13</f>
        <v>25000</v>
      </c>
      <c r="U13" s="500">
        <v>0</v>
      </c>
      <c r="V13" s="499">
        <f>'19_Cronograma Físico Financeiro'!J13</f>
        <v>25000</v>
      </c>
      <c r="W13" s="501">
        <f>B13+E13+H13+K13+N13+Q13+T13</f>
        <v>93077.82999999999</v>
      </c>
      <c r="X13" s="501">
        <f>C13+F13+I13+L13+O13+R13+U13</f>
        <v>53973.56</v>
      </c>
      <c r="Y13" s="501">
        <f>W13+X13</f>
        <v>147051.38999999998</v>
      </c>
      <c r="Z13" s="429">
        <f t="shared" si="4"/>
        <v>70.02447142857142</v>
      </c>
      <c r="AB13" s="502"/>
    </row>
    <row r="14" spans="1:28" s="407" customFormat="1" ht="57.75" customHeight="1">
      <c r="A14" s="471" t="str">
        <f>CONCATENATE("Produto: ",'6_ME Comp Subcomp e Produtos'!A14)</f>
        <v>Produto: Conceitos e procedimentos comuns  referentes a outros gastos públicos (saúde, educação, previdência etc) pactuados, harmonizados e implantados</v>
      </c>
      <c r="B14" s="499">
        <f>D14-C14</f>
        <v>0</v>
      </c>
      <c r="C14" s="500">
        <v>0</v>
      </c>
      <c r="D14" s="499">
        <f>'19_Cronograma Físico Financeiro'!D14</f>
        <v>0</v>
      </c>
      <c r="E14" s="499">
        <f>G14-F14</f>
        <v>0</v>
      </c>
      <c r="F14" s="500">
        <v>0</v>
      </c>
      <c r="G14" s="499">
        <f>'19_Cronograma Físico Financeiro'!E14</f>
        <v>0</v>
      </c>
      <c r="H14" s="499">
        <f>J14-I14</f>
        <v>1791.75</v>
      </c>
      <c r="I14" s="500">
        <v>39.24</v>
      </c>
      <c r="J14" s="499">
        <f>'19_Cronograma Físico Financeiro'!F14</f>
        <v>1830.99</v>
      </c>
      <c r="K14" s="499">
        <f>M14-L14</f>
        <v>0</v>
      </c>
      <c r="L14" s="500">
        <v>24254.22</v>
      </c>
      <c r="M14" s="499">
        <f>'19_Cronograma Físico Financeiro'!G14</f>
        <v>24254.22</v>
      </c>
      <c r="N14" s="499">
        <f>P14-O14</f>
        <v>6967.53</v>
      </c>
      <c r="O14" s="500">
        <v>0</v>
      </c>
      <c r="P14" s="499">
        <f>'19_Cronograma Físico Financeiro'!H14</f>
        <v>6967.53</v>
      </c>
      <c r="Q14" s="499">
        <f>S14-R14</f>
        <v>53484.83</v>
      </c>
      <c r="R14" s="500">
        <v>0</v>
      </c>
      <c r="S14" s="499">
        <f>'19_Cronograma Físico Financeiro'!I14</f>
        <v>53484.83</v>
      </c>
      <c r="T14" s="499">
        <f>V14-U14</f>
        <v>0</v>
      </c>
      <c r="U14" s="500">
        <v>0</v>
      </c>
      <c r="V14" s="499">
        <f>'19_Cronograma Físico Financeiro'!J14</f>
        <v>0</v>
      </c>
      <c r="W14" s="501">
        <f>B14+E14+H14+K14+N14+Q14+T14</f>
        <v>62244.11</v>
      </c>
      <c r="X14" s="501">
        <f>C14+F14+I14+L14+O14+R14+U14</f>
        <v>24293.460000000003</v>
      </c>
      <c r="Y14" s="501">
        <f>W14+X14</f>
        <v>86537.57</v>
      </c>
      <c r="Z14" s="429">
        <f t="shared" si="4"/>
        <v>41.20836666666667</v>
      </c>
      <c r="AB14" s="502"/>
    </row>
    <row r="15" spans="1:28" s="407" customFormat="1" ht="52.5" customHeight="1">
      <c r="A15" s="475" t="str">
        <f>CONCATENATE("Subcomponente: ",'6_ME Comp Subcomp e Produtos'!A15)</f>
        <v>Subcomponente: 1.3. Desenvolvimento de política e gestão de soluções compartilhadas e de cooperação técnica (de TI e outras)</v>
      </c>
      <c r="B15" s="498">
        <f aca="true" t="shared" si="7" ref="B15:Y15">SUM(B16:B18)</f>
        <v>2394.01</v>
      </c>
      <c r="C15" s="498">
        <f t="shared" si="7"/>
        <v>7530</v>
      </c>
      <c r="D15" s="498">
        <f t="shared" si="7"/>
        <v>9924.01</v>
      </c>
      <c r="E15" s="498">
        <f t="shared" si="7"/>
        <v>0</v>
      </c>
      <c r="F15" s="498">
        <f t="shared" si="7"/>
        <v>9370.47</v>
      </c>
      <c r="G15" s="498">
        <f t="shared" si="7"/>
        <v>9370.47</v>
      </c>
      <c r="H15" s="498">
        <f t="shared" si="7"/>
        <v>5153.75</v>
      </c>
      <c r="I15" s="498">
        <f t="shared" si="7"/>
        <v>0</v>
      </c>
      <c r="J15" s="498">
        <f t="shared" si="7"/>
        <v>5153.75</v>
      </c>
      <c r="K15" s="498">
        <f t="shared" si="7"/>
        <v>0</v>
      </c>
      <c r="L15" s="498">
        <f t="shared" si="7"/>
        <v>36265.03</v>
      </c>
      <c r="M15" s="498">
        <f t="shared" si="7"/>
        <v>36265.03</v>
      </c>
      <c r="N15" s="498">
        <f t="shared" si="7"/>
        <v>5031.34</v>
      </c>
      <c r="O15" s="498">
        <f t="shared" si="7"/>
        <v>0</v>
      </c>
      <c r="P15" s="498">
        <f t="shared" si="7"/>
        <v>5031.34</v>
      </c>
      <c r="Q15" s="498">
        <f t="shared" si="7"/>
        <v>45958.03</v>
      </c>
      <c r="R15" s="498">
        <f t="shared" si="7"/>
        <v>0</v>
      </c>
      <c r="S15" s="498">
        <f t="shared" si="7"/>
        <v>45958.03</v>
      </c>
      <c r="T15" s="498">
        <f t="shared" si="7"/>
        <v>11000</v>
      </c>
      <c r="U15" s="498">
        <f t="shared" si="7"/>
        <v>0</v>
      </c>
      <c r="V15" s="498">
        <f t="shared" si="7"/>
        <v>11000</v>
      </c>
      <c r="W15" s="498">
        <f t="shared" si="7"/>
        <v>69537.13</v>
      </c>
      <c r="X15" s="498">
        <f t="shared" si="7"/>
        <v>53165.5</v>
      </c>
      <c r="Y15" s="498">
        <f t="shared" si="7"/>
        <v>122702.63</v>
      </c>
      <c r="Z15" s="429"/>
      <c r="AB15" s="502"/>
    </row>
    <row r="16" spans="1:28" s="407" customFormat="1" ht="43.5" customHeight="1" hidden="1">
      <c r="A16" s="471" t="str">
        <f>CONCATENATE("Produto: ",'6_ME Comp Subcomp e Produtos'!A16)</f>
        <v>Produto: Modelo de gestão de soluções compartilhadas e de cooperação técnica criado.</v>
      </c>
      <c r="B16" s="499">
        <f>D16-C16</f>
        <v>0</v>
      </c>
      <c r="C16" s="500"/>
      <c r="D16" s="499">
        <f>'19_Cronograma Físico Financeiro'!D16</f>
        <v>0</v>
      </c>
      <c r="E16" s="499">
        <f>G16-F16</f>
        <v>0</v>
      </c>
      <c r="F16" s="500"/>
      <c r="G16" s="499">
        <f>'19_Cronograma Físico Financeiro'!E16</f>
        <v>0</v>
      </c>
      <c r="H16" s="499">
        <f>J16-I16</f>
        <v>0</v>
      </c>
      <c r="I16" s="500"/>
      <c r="J16" s="499">
        <f>'19_Cronograma Físico Financeiro'!F16</f>
        <v>0</v>
      </c>
      <c r="K16" s="499">
        <f>M16-L16</f>
        <v>0</v>
      </c>
      <c r="L16" s="500"/>
      <c r="M16" s="499">
        <f>'19_Cronograma Físico Financeiro'!G16</f>
        <v>0</v>
      </c>
      <c r="N16" s="499">
        <f>P16-O16</f>
        <v>0</v>
      </c>
      <c r="O16" s="500"/>
      <c r="P16" s="499">
        <f>'19_Cronograma Físico Financeiro'!H16</f>
        <v>0</v>
      </c>
      <c r="Q16" s="499">
        <f>S16-R16</f>
        <v>0</v>
      </c>
      <c r="R16" s="500"/>
      <c r="S16" s="499">
        <f>'19_Cronograma Físico Financeiro'!I16</f>
        <v>0</v>
      </c>
      <c r="T16" s="499">
        <f>V16-U16</f>
        <v>0</v>
      </c>
      <c r="U16" s="500"/>
      <c r="V16" s="499">
        <f>'19_Cronograma Físico Financeiro'!J16</f>
        <v>0</v>
      </c>
      <c r="W16" s="501">
        <f aca="true" t="shared" si="8" ref="W16:X18">B16+E16+H16+K16+N16+Q16+T16</f>
        <v>0</v>
      </c>
      <c r="X16" s="501">
        <f t="shared" si="8"/>
        <v>0</v>
      </c>
      <c r="Y16" s="501">
        <f>W16+X16</f>
        <v>0</v>
      </c>
      <c r="Z16" s="429"/>
      <c r="AB16" s="502"/>
    </row>
    <row r="17" spans="1:28" s="407" customFormat="1" ht="46.5" customHeight="1" hidden="1">
      <c r="A17" s="471" t="str">
        <f>CONCATENATE("Produto: ",'6_ME Comp Subcomp e Produtos'!A17)</f>
        <v>Produto: Padrões de comunicação entre sistemas (interoperabilidade) definidos e incorporados na política de TI dos TCs</v>
      </c>
      <c r="B17" s="499">
        <f>D17-C17</f>
        <v>0</v>
      </c>
      <c r="C17" s="500"/>
      <c r="D17" s="499">
        <f>'19_Cronograma Físico Financeiro'!D17</f>
        <v>0</v>
      </c>
      <c r="E17" s="499">
        <f>G17-F17</f>
        <v>0</v>
      </c>
      <c r="F17" s="500"/>
      <c r="G17" s="499">
        <f>'19_Cronograma Físico Financeiro'!E17</f>
        <v>0</v>
      </c>
      <c r="H17" s="499">
        <f>J17-I17</f>
        <v>0</v>
      </c>
      <c r="I17" s="500"/>
      <c r="J17" s="499">
        <f>'19_Cronograma Físico Financeiro'!F17</f>
        <v>0</v>
      </c>
      <c r="K17" s="499">
        <f>M17-L17</f>
        <v>0</v>
      </c>
      <c r="L17" s="500"/>
      <c r="M17" s="499">
        <f>'19_Cronograma Físico Financeiro'!G17</f>
        <v>0</v>
      </c>
      <c r="N17" s="499">
        <f>P17-O17</f>
        <v>0</v>
      </c>
      <c r="O17" s="500"/>
      <c r="P17" s="499">
        <f>'19_Cronograma Físico Financeiro'!H17</f>
        <v>0</v>
      </c>
      <c r="Q17" s="499">
        <f>S17-R17</f>
        <v>0</v>
      </c>
      <c r="R17" s="500"/>
      <c r="S17" s="499">
        <f>'19_Cronograma Físico Financeiro'!I17</f>
        <v>0</v>
      </c>
      <c r="T17" s="499">
        <f>V17-U17</f>
        <v>0</v>
      </c>
      <c r="U17" s="500"/>
      <c r="V17" s="499">
        <f>'19_Cronograma Físico Financeiro'!J17</f>
        <v>0</v>
      </c>
      <c r="W17" s="501">
        <f t="shared" si="8"/>
        <v>0</v>
      </c>
      <c r="X17" s="501">
        <f t="shared" si="8"/>
        <v>0</v>
      </c>
      <c r="Y17" s="501">
        <f>W17+X17</f>
        <v>0</v>
      </c>
      <c r="Z17" s="429">
        <f>Y17/2.1/1000</f>
        <v>0</v>
      </c>
      <c r="AB17" s="502"/>
    </row>
    <row r="18" spans="1:28" s="407" customFormat="1" ht="41.25" customHeight="1">
      <c r="A18" s="471" t="str">
        <f>CONCATENATE("Produto: ",'6_ME Comp Subcomp e Produtos'!A18)</f>
        <v>Produto: Soluções técnicas passíveis de compartilhamento e/ou cooperação técnica identificadas, pactuadas e implantadas</v>
      </c>
      <c r="B18" s="499">
        <f>D18-C18</f>
        <v>2394.01</v>
      </c>
      <c r="C18" s="500">
        <v>7530</v>
      </c>
      <c r="D18" s="499">
        <f>'19_Cronograma Físico Financeiro'!D18</f>
        <v>9924.01</v>
      </c>
      <c r="E18" s="499">
        <f>G18-F18</f>
        <v>0</v>
      </c>
      <c r="F18" s="500">
        <v>9370.47</v>
      </c>
      <c r="G18" s="499">
        <f>'19_Cronograma Físico Financeiro'!E18</f>
        <v>9370.47</v>
      </c>
      <c r="H18" s="499">
        <f>J18-I18</f>
        <v>5153.75</v>
      </c>
      <c r="I18" s="500">
        <v>0</v>
      </c>
      <c r="J18" s="499">
        <f>'19_Cronograma Físico Financeiro'!F18</f>
        <v>5153.75</v>
      </c>
      <c r="K18" s="499">
        <f>M18-L18</f>
        <v>0</v>
      </c>
      <c r="L18" s="500">
        <v>36265.03</v>
      </c>
      <c r="M18" s="499">
        <f>'19_Cronograma Físico Financeiro'!G18</f>
        <v>36265.03</v>
      </c>
      <c r="N18" s="499">
        <f>P18-O18</f>
        <v>5031.34</v>
      </c>
      <c r="O18" s="500">
        <v>0</v>
      </c>
      <c r="P18" s="499">
        <f>'19_Cronograma Físico Financeiro'!H18</f>
        <v>5031.34</v>
      </c>
      <c r="Q18" s="499">
        <f>S18-R18</f>
        <v>45958.03</v>
      </c>
      <c r="R18" s="500">
        <v>0</v>
      </c>
      <c r="S18" s="499">
        <f>'19_Cronograma Físico Financeiro'!I18</f>
        <v>45958.03</v>
      </c>
      <c r="T18" s="499">
        <f>V18-U18</f>
        <v>11000</v>
      </c>
      <c r="U18" s="500">
        <v>0</v>
      </c>
      <c r="V18" s="499">
        <f>'19_Cronograma Físico Financeiro'!J18</f>
        <v>11000</v>
      </c>
      <c r="W18" s="501">
        <f t="shared" si="8"/>
        <v>69537.13</v>
      </c>
      <c r="X18" s="501">
        <f t="shared" si="8"/>
        <v>53165.5</v>
      </c>
      <c r="Y18" s="501">
        <f>W18+X18</f>
        <v>122702.63</v>
      </c>
      <c r="Z18" s="429">
        <f>Y18/2.1/1000</f>
        <v>58.42982380952381</v>
      </c>
      <c r="AB18" s="502"/>
    </row>
    <row r="19" spans="1:28" s="407" customFormat="1" ht="45.75" customHeight="1">
      <c r="A19" s="473" t="str">
        <f>CONCATENATE("Componente: ",'6_ME Comp Subcomp e Produtos'!A19)</f>
        <v>Componente: 2. MODERNIZAÇÃO DOS TRIBUNAIS DE CONTAS DOS ESTADOS, DISTRITO FEDERAL E MUNICÍPIOS</v>
      </c>
      <c r="B19" s="503">
        <f aca="true" t="shared" si="9" ref="B19:Y19">B20+B26+B32+B38+B44+B50</f>
        <v>23107.010000000002</v>
      </c>
      <c r="C19" s="503">
        <f t="shared" si="9"/>
        <v>454235.88</v>
      </c>
      <c r="D19" s="503">
        <f t="shared" si="9"/>
        <v>477342.89</v>
      </c>
      <c r="E19" s="503">
        <f t="shared" si="9"/>
        <v>46177.200000000004</v>
      </c>
      <c r="F19" s="503">
        <f t="shared" si="9"/>
        <v>14366.179999999998</v>
      </c>
      <c r="G19" s="503">
        <f t="shared" si="9"/>
        <v>60543.380000000005</v>
      </c>
      <c r="H19" s="503">
        <f t="shared" si="9"/>
        <v>26718.809999999998</v>
      </c>
      <c r="I19" s="503">
        <f t="shared" si="9"/>
        <v>29116.52</v>
      </c>
      <c r="J19" s="503">
        <f t="shared" si="9"/>
        <v>55835.329999999994</v>
      </c>
      <c r="K19" s="503">
        <f t="shared" si="9"/>
        <v>353097.03</v>
      </c>
      <c r="L19" s="503">
        <f t="shared" si="9"/>
        <v>285371.25</v>
      </c>
      <c r="M19" s="503">
        <f t="shared" si="9"/>
        <v>638468.28</v>
      </c>
      <c r="N19" s="503">
        <f t="shared" si="9"/>
        <v>679092.7079999999</v>
      </c>
      <c r="O19" s="503">
        <f t="shared" si="9"/>
        <v>107839.772</v>
      </c>
      <c r="P19" s="503">
        <f t="shared" si="9"/>
        <v>786932.48</v>
      </c>
      <c r="Q19" s="503">
        <f t="shared" si="9"/>
        <v>886269.77</v>
      </c>
      <c r="R19" s="503">
        <f t="shared" si="9"/>
        <v>406479.74000000005</v>
      </c>
      <c r="S19" s="503">
        <f t="shared" si="9"/>
        <v>1292749.51</v>
      </c>
      <c r="T19" s="503">
        <f t="shared" si="9"/>
        <v>46325.119999999995</v>
      </c>
      <c r="U19" s="503">
        <f t="shared" si="9"/>
        <v>0</v>
      </c>
      <c r="V19" s="503">
        <f t="shared" si="9"/>
        <v>46325.119999999995</v>
      </c>
      <c r="W19" s="503">
        <f t="shared" si="9"/>
        <v>2060787.648</v>
      </c>
      <c r="X19" s="503">
        <f t="shared" si="9"/>
        <v>1297409.3420000002</v>
      </c>
      <c r="Y19" s="503">
        <f t="shared" si="9"/>
        <v>3358196.9899999998</v>
      </c>
      <c r="Z19" s="429"/>
      <c r="AB19" s="502"/>
    </row>
    <row r="20" spans="1:28" s="407" customFormat="1" ht="55.5" customHeight="1">
      <c r="A20" s="475" t="str">
        <f>CONCATENATE("Subcomponente: ",'6_ME Comp Subcomp e Produtos'!A20)</f>
        <v>Subcomponente: 2.1. Desenvolvimento de vínculos inter-institucionais com outros Poderes e instituições dos três níveis de governo e com a sociedade</v>
      </c>
      <c r="B20" s="498">
        <f aca="true" t="shared" si="10" ref="B20:Y20">SUM(B21:B25)</f>
        <v>0</v>
      </c>
      <c r="C20" s="498">
        <f t="shared" si="10"/>
        <v>101316.19</v>
      </c>
      <c r="D20" s="498">
        <f t="shared" si="10"/>
        <v>101316.19</v>
      </c>
      <c r="E20" s="498">
        <f t="shared" si="10"/>
        <v>0</v>
      </c>
      <c r="F20" s="498">
        <f t="shared" si="10"/>
        <v>0</v>
      </c>
      <c r="G20" s="498">
        <f t="shared" si="10"/>
        <v>0</v>
      </c>
      <c r="H20" s="498">
        <f t="shared" si="10"/>
        <v>0</v>
      </c>
      <c r="I20" s="498">
        <f t="shared" si="10"/>
        <v>2577.5</v>
      </c>
      <c r="J20" s="498">
        <f t="shared" si="10"/>
        <v>2577.5</v>
      </c>
      <c r="K20" s="498">
        <f t="shared" si="10"/>
        <v>41000</v>
      </c>
      <c r="L20" s="498">
        <f t="shared" si="10"/>
        <v>16100</v>
      </c>
      <c r="M20" s="498">
        <f t="shared" si="10"/>
        <v>57100</v>
      </c>
      <c r="N20" s="498">
        <f t="shared" si="10"/>
        <v>27662.39</v>
      </c>
      <c r="O20" s="498">
        <f t="shared" si="10"/>
        <v>30817.57</v>
      </c>
      <c r="P20" s="498">
        <f t="shared" si="10"/>
        <v>58479.96</v>
      </c>
      <c r="Q20" s="498">
        <f t="shared" si="10"/>
        <v>89130.59000000001</v>
      </c>
      <c r="R20" s="498">
        <f t="shared" si="10"/>
        <v>106872.54</v>
      </c>
      <c r="S20" s="498">
        <f t="shared" si="10"/>
        <v>196003.13</v>
      </c>
      <c r="T20" s="498">
        <f t="shared" si="10"/>
        <v>0</v>
      </c>
      <c r="U20" s="498">
        <f t="shared" si="10"/>
        <v>0</v>
      </c>
      <c r="V20" s="498">
        <f t="shared" si="10"/>
        <v>0</v>
      </c>
      <c r="W20" s="498">
        <f t="shared" si="10"/>
        <v>157792.98</v>
      </c>
      <c r="X20" s="498">
        <f t="shared" si="10"/>
        <v>257683.8</v>
      </c>
      <c r="Y20" s="498">
        <f t="shared" si="10"/>
        <v>415476.78</v>
      </c>
      <c r="Z20" s="429">
        <f>Y20/2.1/1000</f>
        <v>197.84608571428572</v>
      </c>
      <c r="AB20" s="502"/>
    </row>
    <row r="21" spans="1:28" s="407" customFormat="1" ht="43.5" customHeight="1" hidden="1">
      <c r="A21" s="471" t="str">
        <f>CONCATENATE("Produto: ",'6_ME Comp Subcomp e Produtos'!A21)</f>
        <v>Produto: Informativos e cartilhas explicativos sobre as atribuições, principais ações e resultados do TC elaborados e divulgados</v>
      </c>
      <c r="B21" s="499">
        <f>D21-C21</f>
        <v>0</v>
      </c>
      <c r="C21" s="500"/>
      <c r="D21" s="499">
        <f>'19_Cronograma Físico Financeiro'!D21</f>
        <v>0</v>
      </c>
      <c r="E21" s="499">
        <f>G21-F21</f>
        <v>0</v>
      </c>
      <c r="F21" s="500"/>
      <c r="G21" s="499">
        <f>'19_Cronograma Físico Financeiro'!E21</f>
        <v>0</v>
      </c>
      <c r="H21" s="499">
        <f>J21-I21</f>
        <v>0</v>
      </c>
      <c r="I21" s="500"/>
      <c r="J21" s="499">
        <f>'19_Cronograma Físico Financeiro'!F21</f>
        <v>0</v>
      </c>
      <c r="K21" s="499">
        <f>M21-L21</f>
        <v>0</v>
      </c>
      <c r="L21" s="500"/>
      <c r="M21" s="499">
        <f>'19_Cronograma Físico Financeiro'!G21</f>
        <v>0</v>
      </c>
      <c r="N21" s="499">
        <f>P21-O21</f>
        <v>0</v>
      </c>
      <c r="O21" s="500"/>
      <c r="P21" s="499">
        <f>'19_Cronograma Físico Financeiro'!H21</f>
        <v>0</v>
      </c>
      <c r="Q21" s="499">
        <f>S21-R21</f>
        <v>0</v>
      </c>
      <c r="R21" s="500"/>
      <c r="S21" s="499">
        <f>'19_Cronograma Físico Financeiro'!I21</f>
        <v>0</v>
      </c>
      <c r="T21" s="499">
        <f>V21-U21</f>
        <v>0</v>
      </c>
      <c r="U21" s="500"/>
      <c r="V21" s="499">
        <f>'19_Cronograma Físico Financeiro'!J21</f>
        <v>0</v>
      </c>
      <c r="W21" s="501">
        <f aca="true" t="shared" si="11" ref="W21:X25">B21+E21+H21+K21+N21+Q21+T21</f>
        <v>0</v>
      </c>
      <c r="X21" s="501">
        <f t="shared" si="11"/>
        <v>0</v>
      </c>
      <c r="Y21" s="501">
        <f>W21+X21</f>
        <v>0</v>
      </c>
      <c r="Z21" s="429"/>
      <c r="AB21" s="502"/>
    </row>
    <row r="22" spans="1:28" s="407" customFormat="1" ht="42.75" customHeight="1" hidden="1">
      <c r="A22" s="471" t="str">
        <f>CONCATENATE("Produto: ",'6_ME Comp Subcomp e Produtos'!A22)</f>
        <v>Produto: Cooperação institucional com o Ministério Público, o Poder Judiciário e os Poderes Legislativos Estadual e Municipal implantada</v>
      </c>
      <c r="B22" s="499">
        <f>D22-C22</f>
        <v>0</v>
      </c>
      <c r="C22" s="500"/>
      <c r="D22" s="499">
        <f>'19_Cronograma Físico Financeiro'!D22</f>
        <v>0</v>
      </c>
      <c r="E22" s="499">
        <f>G22-F22</f>
        <v>0</v>
      </c>
      <c r="F22" s="500">
        <v>0</v>
      </c>
      <c r="G22" s="499">
        <f>'19_Cronograma Físico Financeiro'!E22</f>
        <v>0</v>
      </c>
      <c r="H22" s="499">
        <f>J22-I22</f>
        <v>0</v>
      </c>
      <c r="I22" s="500">
        <v>0</v>
      </c>
      <c r="J22" s="499">
        <f>'19_Cronograma Físico Financeiro'!F22</f>
        <v>0</v>
      </c>
      <c r="K22" s="499">
        <f>M22-L22</f>
        <v>0</v>
      </c>
      <c r="L22" s="500">
        <v>0</v>
      </c>
      <c r="M22" s="499">
        <f>'19_Cronograma Físico Financeiro'!G22</f>
        <v>0</v>
      </c>
      <c r="N22" s="499">
        <f>P22-O22</f>
        <v>0</v>
      </c>
      <c r="O22" s="500"/>
      <c r="P22" s="499">
        <f>'19_Cronograma Físico Financeiro'!H22</f>
        <v>0</v>
      </c>
      <c r="Q22" s="499">
        <f>S22-R22</f>
        <v>0</v>
      </c>
      <c r="R22" s="500"/>
      <c r="S22" s="499">
        <f>'19_Cronograma Físico Financeiro'!I22</f>
        <v>0</v>
      </c>
      <c r="T22" s="499">
        <f>V22-U22</f>
        <v>0</v>
      </c>
      <c r="U22" s="500"/>
      <c r="V22" s="499">
        <f>'19_Cronograma Físico Financeiro'!J22</f>
        <v>0</v>
      </c>
      <c r="W22" s="501">
        <f t="shared" si="11"/>
        <v>0</v>
      </c>
      <c r="X22" s="501">
        <f t="shared" si="11"/>
        <v>0</v>
      </c>
      <c r="Y22" s="501">
        <f>W22+X22</f>
        <v>0</v>
      </c>
      <c r="Z22" s="429"/>
      <c r="AB22" s="502"/>
    </row>
    <row r="23" spans="1:28" s="407" customFormat="1" ht="37.5" customHeight="1" hidden="1">
      <c r="A23" s="471" t="str">
        <f>CONCATENATE("Produto: ",'6_ME Comp Subcomp e Produtos'!A23)</f>
        <v>Produto: Instrumentos de avaliação da imagem do TC criados e/ou ampliados e implementados</v>
      </c>
      <c r="B23" s="499">
        <f>D23-C23</f>
        <v>0</v>
      </c>
      <c r="C23" s="500"/>
      <c r="D23" s="499">
        <f>'19_Cronograma Físico Financeiro'!D23</f>
        <v>0</v>
      </c>
      <c r="E23" s="499">
        <f>G23-F23</f>
        <v>0</v>
      </c>
      <c r="F23" s="500">
        <v>0</v>
      </c>
      <c r="G23" s="499">
        <f>'19_Cronograma Físico Financeiro'!E23</f>
        <v>0</v>
      </c>
      <c r="H23" s="499">
        <f>J23-I23</f>
        <v>0</v>
      </c>
      <c r="I23" s="500">
        <v>0</v>
      </c>
      <c r="J23" s="499">
        <f>'19_Cronograma Físico Financeiro'!F23</f>
        <v>0</v>
      </c>
      <c r="K23" s="499">
        <f>M23-L23</f>
        <v>0</v>
      </c>
      <c r="L23" s="500">
        <v>0</v>
      </c>
      <c r="M23" s="499">
        <f>'19_Cronograma Físico Financeiro'!G23</f>
        <v>0</v>
      </c>
      <c r="N23" s="499">
        <f>P23-O23</f>
        <v>0</v>
      </c>
      <c r="O23" s="500"/>
      <c r="P23" s="499">
        <f>'19_Cronograma Físico Financeiro'!H23</f>
        <v>0</v>
      </c>
      <c r="Q23" s="499">
        <f>S23-R23</f>
        <v>0</v>
      </c>
      <c r="R23" s="500"/>
      <c r="S23" s="499">
        <f>'19_Cronograma Físico Financeiro'!I23</f>
        <v>0</v>
      </c>
      <c r="T23" s="499">
        <f>V23-U23</f>
        <v>0</v>
      </c>
      <c r="U23" s="500"/>
      <c r="V23" s="499">
        <f>'19_Cronograma Físico Financeiro'!J23</f>
        <v>0</v>
      </c>
      <c r="W23" s="501">
        <f t="shared" si="11"/>
        <v>0</v>
      </c>
      <c r="X23" s="501">
        <f t="shared" si="11"/>
        <v>0</v>
      </c>
      <c r="Y23" s="501">
        <f>W23+X23</f>
        <v>0</v>
      </c>
      <c r="Z23" s="429"/>
      <c r="AB23" s="502"/>
    </row>
    <row r="24" spans="1:28" s="407" customFormat="1" ht="28.5" customHeight="1">
      <c r="A24" s="471" t="str">
        <f>CONCATENATE("Produto: ",'6_ME Comp Subcomp e Produtos'!A24)</f>
        <v>Produto: Instrumentos de interação com a sociedade ampliados e implementados.</v>
      </c>
      <c r="B24" s="499">
        <f>D24-C24</f>
        <v>0</v>
      </c>
      <c r="C24" s="500">
        <v>101316.19</v>
      </c>
      <c r="D24" s="499">
        <f>'19_Cronograma Físico Financeiro'!D24</f>
        <v>101316.19</v>
      </c>
      <c r="E24" s="499">
        <f>G24-F24</f>
        <v>0</v>
      </c>
      <c r="F24" s="500">
        <v>0</v>
      </c>
      <c r="G24" s="499">
        <f>'19_Cronograma Físico Financeiro'!E24</f>
        <v>0</v>
      </c>
      <c r="H24" s="499">
        <f>J24-I24</f>
        <v>0</v>
      </c>
      <c r="I24" s="500">
        <v>2577.5</v>
      </c>
      <c r="J24" s="499">
        <f>'19_Cronograma Físico Financeiro'!F24</f>
        <v>2577.5</v>
      </c>
      <c r="K24" s="499">
        <f>M24-L24</f>
        <v>41000</v>
      </c>
      <c r="L24" s="500">
        <v>16100</v>
      </c>
      <c r="M24" s="499">
        <f>'19_Cronograma Físico Financeiro'!G24</f>
        <v>57100</v>
      </c>
      <c r="N24" s="499">
        <f>P24-O24</f>
        <v>27662.39</v>
      </c>
      <c r="O24" s="500">
        <v>30817.57</v>
      </c>
      <c r="P24" s="499">
        <f>'19_Cronograma Físico Financeiro'!H24</f>
        <v>58479.96</v>
      </c>
      <c r="Q24" s="499">
        <f>S24-R24</f>
        <v>89130.59000000001</v>
      </c>
      <c r="R24" s="500">
        <v>106872.54</v>
      </c>
      <c r="S24" s="499">
        <f>'19_Cronograma Físico Financeiro'!I24</f>
        <v>196003.13</v>
      </c>
      <c r="T24" s="499">
        <f>V24-U24</f>
        <v>0</v>
      </c>
      <c r="U24" s="500">
        <v>0</v>
      </c>
      <c r="V24" s="499">
        <f>'19_Cronograma Físico Financeiro'!J24</f>
        <v>0</v>
      </c>
      <c r="W24" s="501">
        <f t="shared" si="11"/>
        <v>157792.98</v>
      </c>
      <c r="X24" s="501">
        <f t="shared" si="11"/>
        <v>257683.8</v>
      </c>
      <c r="Y24" s="501">
        <f>W24+X24</f>
        <v>415476.78</v>
      </c>
      <c r="Z24" s="429"/>
      <c r="AB24" s="502"/>
    </row>
    <row r="25" spans="1:28" s="407" customFormat="1" ht="29.25" customHeight="1" hidden="1">
      <c r="A25" s="471" t="str">
        <f>CONCATENATE("Produto: ",'6_ME Comp Subcomp e Produtos'!A25)</f>
        <v>Produto: 0</v>
      </c>
      <c r="B25" s="499">
        <f>D25-C25</f>
        <v>0</v>
      </c>
      <c r="C25" s="500"/>
      <c r="D25" s="499">
        <f>'19_Cronograma Físico Financeiro'!D25</f>
        <v>0</v>
      </c>
      <c r="E25" s="499">
        <f>G25-F25</f>
        <v>0</v>
      </c>
      <c r="F25" s="500"/>
      <c r="G25" s="499">
        <f>'19_Cronograma Físico Financeiro'!E25</f>
        <v>0</v>
      </c>
      <c r="H25" s="499">
        <f>J25-I25</f>
        <v>0</v>
      </c>
      <c r="I25" s="500"/>
      <c r="J25" s="499">
        <f>'19_Cronograma Físico Financeiro'!F25</f>
        <v>0</v>
      </c>
      <c r="K25" s="499">
        <f>M25-L25</f>
        <v>0</v>
      </c>
      <c r="L25" s="500"/>
      <c r="M25" s="499">
        <f>'19_Cronograma Físico Financeiro'!G25</f>
        <v>0</v>
      </c>
      <c r="N25" s="499">
        <f>P25-O25</f>
        <v>0</v>
      </c>
      <c r="O25" s="500"/>
      <c r="P25" s="499">
        <f>'19_Cronograma Físico Financeiro'!H25</f>
        <v>0</v>
      </c>
      <c r="Q25" s="499">
        <f>S25-R25</f>
        <v>0</v>
      </c>
      <c r="R25" s="500"/>
      <c r="S25" s="499">
        <f>'19_Cronograma Físico Financeiro'!I25</f>
        <v>0</v>
      </c>
      <c r="T25" s="499">
        <f>V25-U25</f>
        <v>0</v>
      </c>
      <c r="U25" s="500"/>
      <c r="V25" s="499">
        <f>'19_Cronograma Físico Financeiro'!J25</f>
        <v>0</v>
      </c>
      <c r="W25" s="501">
        <f t="shared" si="11"/>
        <v>0</v>
      </c>
      <c r="X25" s="501">
        <f t="shared" si="11"/>
        <v>0</v>
      </c>
      <c r="Y25" s="501">
        <f>W25+X25</f>
        <v>0</v>
      </c>
      <c r="Z25" s="429"/>
      <c r="AB25" s="502"/>
    </row>
    <row r="26" spans="1:28" s="407" customFormat="1" ht="38.25" customHeight="1">
      <c r="A26" s="475" t="str">
        <f>CONCATENATE("Subcomponente: ",'6_ME Comp Subcomp e Produtos'!A26)</f>
        <v>Subcomponente: 2.2. Integração dos Tribunais de Contas no ciclo de gestão governamental</v>
      </c>
      <c r="B26" s="498">
        <f aca="true" t="shared" si="12" ref="B26:Y26">SUM(B27:B31)</f>
        <v>0</v>
      </c>
      <c r="C26" s="498">
        <f t="shared" si="12"/>
        <v>16695</v>
      </c>
      <c r="D26" s="498">
        <f t="shared" si="12"/>
        <v>16695</v>
      </c>
      <c r="E26" s="498">
        <f t="shared" si="12"/>
        <v>46177.200000000004</v>
      </c>
      <c r="F26" s="498">
        <f t="shared" si="12"/>
        <v>470.88</v>
      </c>
      <c r="G26" s="498">
        <f t="shared" si="12"/>
        <v>46648.08</v>
      </c>
      <c r="H26" s="498">
        <f t="shared" si="12"/>
        <v>0</v>
      </c>
      <c r="I26" s="498">
        <f t="shared" si="12"/>
        <v>0</v>
      </c>
      <c r="J26" s="498">
        <f t="shared" si="12"/>
        <v>0</v>
      </c>
      <c r="K26" s="498">
        <f t="shared" si="12"/>
        <v>59320.20000000001</v>
      </c>
      <c r="L26" s="498">
        <f t="shared" si="12"/>
        <v>155462.26</v>
      </c>
      <c r="M26" s="498">
        <f t="shared" si="12"/>
        <v>214782.46000000002</v>
      </c>
      <c r="N26" s="498">
        <f t="shared" si="12"/>
        <v>213769.198</v>
      </c>
      <c r="O26" s="498">
        <f t="shared" si="12"/>
        <v>253.0020000000004</v>
      </c>
      <c r="P26" s="498">
        <f t="shared" si="12"/>
        <v>214022.2</v>
      </c>
      <c r="Q26" s="498">
        <f t="shared" si="12"/>
        <v>104819.65000000002</v>
      </c>
      <c r="R26" s="498">
        <f t="shared" si="12"/>
        <v>88752.48</v>
      </c>
      <c r="S26" s="498">
        <f t="shared" si="12"/>
        <v>193572.13</v>
      </c>
      <c r="T26" s="498">
        <f t="shared" si="12"/>
        <v>20000</v>
      </c>
      <c r="U26" s="498">
        <f t="shared" si="12"/>
        <v>0</v>
      </c>
      <c r="V26" s="498">
        <f t="shared" si="12"/>
        <v>20000</v>
      </c>
      <c r="W26" s="498">
        <f t="shared" si="12"/>
        <v>444086.2480000001</v>
      </c>
      <c r="X26" s="498">
        <f t="shared" si="12"/>
        <v>261633.622</v>
      </c>
      <c r="Y26" s="498">
        <f t="shared" si="12"/>
        <v>705719.8700000001</v>
      </c>
      <c r="Z26" s="429"/>
      <c r="AB26" s="502"/>
    </row>
    <row r="27" spans="1:28" s="407" customFormat="1" ht="37.5" customHeight="1">
      <c r="A27" s="471" t="str">
        <f>CONCATENATE("Produto: ",'6_ME Comp Subcomp e Produtos'!A27)</f>
        <v>Produto: Auditorias de resultado e avaliação de programas criada e implementada.</v>
      </c>
      <c r="B27" s="499">
        <f>D27-C27</f>
        <v>0</v>
      </c>
      <c r="C27" s="500"/>
      <c r="D27" s="499">
        <f>'19_Cronograma Físico Financeiro'!D27</f>
        <v>0</v>
      </c>
      <c r="E27" s="499">
        <f>G27-F27</f>
        <v>46177.200000000004</v>
      </c>
      <c r="F27" s="500">
        <v>470.88</v>
      </c>
      <c r="G27" s="499">
        <f>'19_Cronograma Físico Financeiro'!E27</f>
        <v>46648.08</v>
      </c>
      <c r="H27" s="499">
        <f>J27-I27</f>
        <v>0</v>
      </c>
      <c r="I27" s="500">
        <v>0</v>
      </c>
      <c r="J27" s="499">
        <f>'19_Cronograma Físico Financeiro'!F27</f>
        <v>0</v>
      </c>
      <c r="K27" s="499">
        <f>M27-L27</f>
        <v>59320.20000000001</v>
      </c>
      <c r="L27" s="500">
        <v>118342</v>
      </c>
      <c r="M27" s="499">
        <f>'19_Cronograma Físico Financeiro'!G27</f>
        <v>177662.2</v>
      </c>
      <c r="N27" s="499">
        <f>P27-O27</f>
        <v>133257.03</v>
      </c>
      <c r="O27" s="500">
        <v>0</v>
      </c>
      <c r="P27" s="499">
        <f>'19_Cronograma Físico Financeiro'!H27</f>
        <v>133257.03</v>
      </c>
      <c r="Q27" s="499">
        <f>S27-R27</f>
        <v>32172.890000000014</v>
      </c>
      <c r="R27" s="500">
        <v>65000</v>
      </c>
      <c r="S27" s="499">
        <f>'19_Cronograma Físico Financeiro'!I27</f>
        <v>97172.89000000001</v>
      </c>
      <c r="T27" s="499">
        <f>V27-U27</f>
        <v>20000</v>
      </c>
      <c r="U27" s="500">
        <v>0</v>
      </c>
      <c r="V27" s="499">
        <f>'19_Cronograma Físico Financeiro'!J27</f>
        <v>20000</v>
      </c>
      <c r="W27" s="501">
        <f aca="true" t="shared" si="13" ref="W27:X31">B27+E27+H27+K27+N27+Q27+T27</f>
        <v>290927.32000000007</v>
      </c>
      <c r="X27" s="501">
        <f t="shared" si="13"/>
        <v>183812.88</v>
      </c>
      <c r="Y27" s="501">
        <f>W27+X27</f>
        <v>474740.20000000007</v>
      </c>
      <c r="Z27" s="429"/>
      <c r="AB27" s="502"/>
    </row>
    <row r="28" spans="1:28" s="407" customFormat="1" ht="32.25" customHeight="1">
      <c r="A28" s="471" t="str">
        <f>CONCATENATE("Produto: ",'6_ME Comp Subcomp e Produtos'!A28)</f>
        <v>Produto: Jurisdicionados (incluindo órgãos do controle interno)  capacitados pelo TC.</v>
      </c>
      <c r="B28" s="499">
        <f>D28-C28</f>
        <v>0</v>
      </c>
      <c r="C28" s="500">
        <v>16695</v>
      </c>
      <c r="D28" s="499">
        <f>'19_Cronograma Físico Financeiro'!D28</f>
        <v>16695</v>
      </c>
      <c r="E28" s="499">
        <f>G28-F28</f>
        <v>0</v>
      </c>
      <c r="F28" s="500">
        <v>0</v>
      </c>
      <c r="G28" s="499">
        <f>'19_Cronograma Físico Financeiro'!E28</f>
        <v>0</v>
      </c>
      <c r="H28" s="499">
        <f>J28-I28</f>
        <v>0</v>
      </c>
      <c r="I28" s="500">
        <v>0</v>
      </c>
      <c r="J28" s="499">
        <f>'19_Cronograma Físico Financeiro'!F28</f>
        <v>0</v>
      </c>
      <c r="K28" s="499">
        <f>M28-L28</f>
        <v>0</v>
      </c>
      <c r="L28" s="500">
        <v>37120.259999999995</v>
      </c>
      <c r="M28" s="499">
        <f>'19_Cronograma Físico Financeiro'!G28</f>
        <v>37120.26</v>
      </c>
      <c r="N28" s="499">
        <f>P28-O28</f>
        <v>80512.168</v>
      </c>
      <c r="O28" s="500">
        <v>253.0020000000004</v>
      </c>
      <c r="P28" s="499">
        <f>'19_Cronograma Físico Financeiro'!H28</f>
        <v>80765.17</v>
      </c>
      <c r="Q28" s="499">
        <f>S28-R28</f>
        <v>72646.76000000001</v>
      </c>
      <c r="R28" s="500">
        <v>23752.48</v>
      </c>
      <c r="S28" s="499">
        <f>'19_Cronograma Físico Financeiro'!I28</f>
        <v>96399.24</v>
      </c>
      <c r="T28" s="499">
        <f>V28-U28</f>
        <v>0</v>
      </c>
      <c r="U28" s="500">
        <v>0</v>
      </c>
      <c r="V28" s="499">
        <f>'19_Cronograma Físico Financeiro'!J28</f>
        <v>0</v>
      </c>
      <c r="W28" s="501">
        <f t="shared" si="13"/>
        <v>153158.928</v>
      </c>
      <c r="X28" s="501">
        <f t="shared" si="13"/>
        <v>77820.742</v>
      </c>
      <c r="Y28" s="501">
        <f>W28+X28</f>
        <v>230979.67</v>
      </c>
      <c r="Z28" s="429"/>
      <c r="AB28" s="502"/>
    </row>
    <row r="29" spans="1:28" s="407" customFormat="1" ht="32.25" customHeight="1" hidden="1">
      <c r="A29" s="471" t="str">
        <f>CONCATENATE("Produto: ",'6_ME Comp Subcomp e Produtos'!A29)</f>
        <v>Produto: 0</v>
      </c>
      <c r="B29" s="499">
        <f>D29-C29</f>
        <v>0</v>
      </c>
      <c r="C29" s="500"/>
      <c r="D29" s="499">
        <f>'19_Cronograma Físico Financeiro'!D29</f>
        <v>0</v>
      </c>
      <c r="E29" s="499">
        <f>G29-F29</f>
        <v>0</v>
      </c>
      <c r="F29" s="500"/>
      <c r="G29" s="499">
        <f>'19_Cronograma Físico Financeiro'!E29</f>
        <v>0</v>
      </c>
      <c r="H29" s="499">
        <f>J29-I29</f>
        <v>0</v>
      </c>
      <c r="I29" s="500"/>
      <c r="J29" s="499">
        <f>'19_Cronograma Físico Financeiro'!F29</f>
        <v>0</v>
      </c>
      <c r="K29" s="499">
        <f>M29-L29</f>
        <v>0</v>
      </c>
      <c r="L29" s="500"/>
      <c r="M29" s="499">
        <f>'19_Cronograma Físico Financeiro'!G29</f>
        <v>0</v>
      </c>
      <c r="N29" s="499">
        <f>P29-O29</f>
        <v>0</v>
      </c>
      <c r="O29" s="500"/>
      <c r="P29" s="499">
        <f>'19_Cronograma Físico Financeiro'!H29</f>
        <v>0</v>
      </c>
      <c r="Q29" s="499">
        <f>S29-R29</f>
        <v>0</v>
      </c>
      <c r="R29" s="500"/>
      <c r="S29" s="499">
        <f>'19_Cronograma Físico Financeiro'!I29</f>
        <v>0</v>
      </c>
      <c r="T29" s="499">
        <f>V29-U29</f>
        <v>0</v>
      </c>
      <c r="U29" s="500"/>
      <c r="V29" s="499">
        <f>'19_Cronograma Físico Financeiro'!J29</f>
        <v>0</v>
      </c>
      <c r="W29" s="501">
        <f t="shared" si="13"/>
        <v>0</v>
      </c>
      <c r="X29" s="501">
        <f t="shared" si="13"/>
        <v>0</v>
      </c>
      <c r="Y29" s="501">
        <f>W29+X29</f>
        <v>0</v>
      </c>
      <c r="Z29" s="429"/>
      <c r="AB29" s="502"/>
    </row>
    <row r="30" spans="1:28" s="407" customFormat="1" ht="30.75" customHeight="1" hidden="1">
      <c r="A30" s="471" t="str">
        <f>CONCATENATE("Produto: ",'6_ME Comp Subcomp e Produtos'!A30)</f>
        <v>Produto: 0</v>
      </c>
      <c r="B30" s="499">
        <f>D30-C30</f>
        <v>0</v>
      </c>
      <c r="C30" s="500"/>
      <c r="D30" s="499">
        <f>'19_Cronograma Físico Financeiro'!D30</f>
        <v>0</v>
      </c>
      <c r="E30" s="499">
        <f>G30-F30</f>
        <v>0</v>
      </c>
      <c r="F30" s="500"/>
      <c r="G30" s="499">
        <f>'19_Cronograma Físico Financeiro'!E30</f>
        <v>0</v>
      </c>
      <c r="H30" s="499">
        <f>J30-I30</f>
        <v>0</v>
      </c>
      <c r="I30" s="500"/>
      <c r="J30" s="499">
        <f>'19_Cronograma Físico Financeiro'!F30</f>
        <v>0</v>
      </c>
      <c r="K30" s="499">
        <f>M30-L30</f>
        <v>0</v>
      </c>
      <c r="L30" s="500"/>
      <c r="M30" s="499">
        <f>'19_Cronograma Físico Financeiro'!G30</f>
        <v>0</v>
      </c>
      <c r="N30" s="499">
        <f>P30-O30</f>
        <v>0</v>
      </c>
      <c r="O30" s="500"/>
      <c r="P30" s="499">
        <f>'19_Cronograma Físico Financeiro'!H30</f>
        <v>0</v>
      </c>
      <c r="Q30" s="499">
        <f>S30-R30</f>
        <v>0</v>
      </c>
      <c r="R30" s="500"/>
      <c r="S30" s="499">
        <f>'19_Cronograma Físico Financeiro'!I30</f>
        <v>0</v>
      </c>
      <c r="T30" s="499">
        <f>V30-U30</f>
        <v>0</v>
      </c>
      <c r="U30" s="500"/>
      <c r="V30" s="499">
        <f>'19_Cronograma Físico Financeiro'!J30</f>
        <v>0</v>
      </c>
      <c r="W30" s="501">
        <f t="shared" si="13"/>
        <v>0</v>
      </c>
      <c r="X30" s="501">
        <f t="shared" si="13"/>
        <v>0</v>
      </c>
      <c r="Y30" s="501">
        <f>W30+X30</f>
        <v>0</v>
      </c>
      <c r="Z30" s="429"/>
      <c r="AB30" s="502"/>
    </row>
    <row r="31" spans="1:28" s="407" customFormat="1" ht="36.75" customHeight="1" hidden="1">
      <c r="A31" s="471" t="str">
        <f>CONCATENATE("Produto: ",'6_ME Comp Subcomp e Produtos'!A31)</f>
        <v>Produto: 0</v>
      </c>
      <c r="B31" s="499">
        <f>D31-C31</f>
        <v>0</v>
      </c>
      <c r="C31" s="500"/>
      <c r="D31" s="499">
        <f>'19_Cronograma Físico Financeiro'!D31</f>
        <v>0</v>
      </c>
      <c r="E31" s="499">
        <f>G31-F31</f>
        <v>0</v>
      </c>
      <c r="F31" s="500"/>
      <c r="G31" s="499">
        <f>'19_Cronograma Físico Financeiro'!E31</f>
        <v>0</v>
      </c>
      <c r="H31" s="499">
        <f>J31-I31</f>
        <v>0</v>
      </c>
      <c r="I31" s="500"/>
      <c r="J31" s="499">
        <f>'19_Cronograma Físico Financeiro'!F31</f>
        <v>0</v>
      </c>
      <c r="K31" s="499">
        <f>M31-L31</f>
        <v>0</v>
      </c>
      <c r="L31" s="500"/>
      <c r="M31" s="499">
        <f>'19_Cronograma Físico Financeiro'!G31</f>
        <v>0</v>
      </c>
      <c r="N31" s="499">
        <f>P31-O31</f>
        <v>0</v>
      </c>
      <c r="O31" s="500"/>
      <c r="P31" s="499">
        <f>'19_Cronograma Físico Financeiro'!H31</f>
        <v>0</v>
      </c>
      <c r="Q31" s="499">
        <f>S31-R31</f>
        <v>0</v>
      </c>
      <c r="R31" s="500"/>
      <c r="S31" s="499">
        <f>'19_Cronograma Físico Financeiro'!I31</f>
        <v>0</v>
      </c>
      <c r="T31" s="499">
        <f>V31-U31</f>
        <v>0</v>
      </c>
      <c r="U31" s="500"/>
      <c r="V31" s="499">
        <f>'19_Cronograma Físico Financeiro'!J31</f>
        <v>0</v>
      </c>
      <c r="W31" s="501">
        <f t="shared" si="13"/>
        <v>0</v>
      </c>
      <c r="X31" s="501">
        <f t="shared" si="13"/>
        <v>0</v>
      </c>
      <c r="Y31" s="501">
        <f>W31+X31</f>
        <v>0</v>
      </c>
      <c r="Z31" s="429"/>
      <c r="AB31" s="502"/>
    </row>
    <row r="32" spans="1:28" s="407" customFormat="1" ht="40.5" customHeight="1">
      <c r="A32" s="475" t="str">
        <f>CONCATENATE("Subcomponente: ",'6_ME Comp Subcomp e Produtos'!A32)</f>
        <v>Subcomponente: 2.3. Redesenho dos métodos, técnicas e procedimentos de Controle Externo</v>
      </c>
      <c r="B32" s="498">
        <f aca="true" t="shared" si="14" ref="B32:Y32">SUM(B33:B37)</f>
        <v>23107.010000000002</v>
      </c>
      <c r="C32" s="498">
        <f t="shared" si="14"/>
        <v>0</v>
      </c>
      <c r="D32" s="498">
        <f t="shared" si="14"/>
        <v>23107.010000000002</v>
      </c>
      <c r="E32" s="498">
        <f t="shared" si="14"/>
        <v>0</v>
      </c>
      <c r="F32" s="498">
        <f t="shared" si="14"/>
        <v>0</v>
      </c>
      <c r="G32" s="498">
        <f t="shared" si="14"/>
        <v>0</v>
      </c>
      <c r="H32" s="498">
        <f t="shared" si="14"/>
        <v>21729.969999999998</v>
      </c>
      <c r="I32" s="498">
        <f t="shared" si="14"/>
        <v>17042.149999999998</v>
      </c>
      <c r="J32" s="498">
        <f t="shared" si="14"/>
        <v>38772.119999999995</v>
      </c>
      <c r="K32" s="498">
        <f t="shared" si="14"/>
        <v>156046.97999999998</v>
      </c>
      <c r="L32" s="498">
        <f t="shared" si="14"/>
        <v>52073.98999999999</v>
      </c>
      <c r="M32" s="498">
        <f t="shared" si="14"/>
        <v>208120.97</v>
      </c>
      <c r="N32" s="498">
        <f t="shared" si="14"/>
        <v>236945.94</v>
      </c>
      <c r="O32" s="498">
        <f t="shared" si="14"/>
        <v>31669.15000000001</v>
      </c>
      <c r="P32" s="498">
        <f t="shared" si="14"/>
        <v>268615.08999999997</v>
      </c>
      <c r="Q32" s="498">
        <f t="shared" si="14"/>
        <v>105873.01</v>
      </c>
      <c r="R32" s="498">
        <f t="shared" si="14"/>
        <v>36710.36</v>
      </c>
      <c r="S32" s="498">
        <f t="shared" si="14"/>
        <v>142583.37</v>
      </c>
      <c r="T32" s="498">
        <f t="shared" si="14"/>
        <v>0</v>
      </c>
      <c r="U32" s="498">
        <f t="shared" si="14"/>
        <v>0</v>
      </c>
      <c r="V32" s="498">
        <f t="shared" si="14"/>
        <v>0</v>
      </c>
      <c r="W32" s="498">
        <f t="shared" si="14"/>
        <v>543702.9099999999</v>
      </c>
      <c r="X32" s="498">
        <f t="shared" si="14"/>
        <v>137495.65000000002</v>
      </c>
      <c r="Y32" s="498">
        <f t="shared" si="14"/>
        <v>681198.56</v>
      </c>
      <c r="Z32" s="504">
        <f>Z33+Z39+Z45</f>
        <v>0</v>
      </c>
      <c r="AB32" s="502"/>
    </row>
    <row r="33" spans="1:28" s="407" customFormat="1" ht="27.75" customHeight="1">
      <c r="A33" s="471" t="str">
        <f>CONCATENATE("Produto: ",'6_ME Comp Subcomp e Produtos'!A33)</f>
        <v>Produto: Métodos e processos de trabalho do TC  redesenhados e manualizados </v>
      </c>
      <c r="B33" s="499">
        <f>D33-C33</f>
        <v>9656.11</v>
      </c>
      <c r="C33" s="500">
        <v>0</v>
      </c>
      <c r="D33" s="499">
        <f>'19_Cronograma Físico Financeiro'!D33</f>
        <v>9656.11</v>
      </c>
      <c r="E33" s="499">
        <f>G33-F33</f>
        <v>0</v>
      </c>
      <c r="F33" s="500">
        <v>0</v>
      </c>
      <c r="G33" s="499">
        <f>'19_Cronograma Físico Financeiro'!E33</f>
        <v>0</v>
      </c>
      <c r="H33" s="499">
        <f>J33-I33</f>
        <v>0</v>
      </c>
      <c r="I33" s="500">
        <v>0</v>
      </c>
      <c r="J33" s="499">
        <f>'19_Cronograma Físico Financeiro'!F33</f>
        <v>0</v>
      </c>
      <c r="K33" s="499">
        <f>M33-L33</f>
        <v>156046.97999999998</v>
      </c>
      <c r="L33" s="500">
        <v>46258.31999999999</v>
      </c>
      <c r="M33" s="499">
        <f>'19_Cronograma Físico Financeiro'!G33</f>
        <v>202305.3</v>
      </c>
      <c r="N33" s="499">
        <f>P33-O33</f>
        <v>154990.52</v>
      </c>
      <c r="O33" s="500">
        <v>19046.980000000007</v>
      </c>
      <c r="P33" s="499">
        <f>'19_Cronograma Físico Financeiro'!H33</f>
        <v>174037.5</v>
      </c>
      <c r="Q33" s="499">
        <f>S33-R33</f>
        <v>962.5</v>
      </c>
      <c r="R33" s="500">
        <v>0</v>
      </c>
      <c r="S33" s="499">
        <f>'19_Cronograma Físico Financeiro'!I33</f>
        <v>962.5</v>
      </c>
      <c r="T33" s="499">
        <f>V33-U33</f>
        <v>0</v>
      </c>
      <c r="U33" s="500">
        <v>0</v>
      </c>
      <c r="V33" s="499">
        <f>'19_Cronograma Físico Financeiro'!J33</f>
        <v>0</v>
      </c>
      <c r="W33" s="501">
        <f aca="true" t="shared" si="15" ref="W33:X37">B33+E33+H33+K33+N33+Q33+T33</f>
        <v>321656.11</v>
      </c>
      <c r="X33" s="501">
        <f t="shared" si="15"/>
        <v>65305.3</v>
      </c>
      <c r="Y33" s="501">
        <f>W33+X33</f>
        <v>386961.41</v>
      </c>
      <c r="Z33" s="429"/>
      <c r="AB33" s="502"/>
    </row>
    <row r="34" spans="1:28" s="407" customFormat="1" ht="41.25" customHeight="1">
      <c r="A34" s="471" t="str">
        <f>CONCATENATE("Produto: ",'6_ME Comp Subcomp e Produtos'!A34)</f>
        <v>Produto: Programa de capacitação em técnicas de auditoria e fiscalização concebido, implantado e avaliado</v>
      </c>
      <c r="B34" s="499">
        <f>D34-C34</f>
        <v>13450.9</v>
      </c>
      <c r="C34" s="500">
        <v>0</v>
      </c>
      <c r="D34" s="499">
        <f>'19_Cronograma Físico Financeiro'!D34</f>
        <v>13450.9</v>
      </c>
      <c r="E34" s="499">
        <f>G34-F34</f>
        <v>0</v>
      </c>
      <c r="F34" s="500">
        <v>0</v>
      </c>
      <c r="G34" s="499">
        <f>'19_Cronograma Físico Financeiro'!E34</f>
        <v>0</v>
      </c>
      <c r="H34" s="499">
        <f>J34-I34</f>
        <v>21729.969999999998</v>
      </c>
      <c r="I34" s="500">
        <v>17042.149999999998</v>
      </c>
      <c r="J34" s="499">
        <f>'19_Cronograma Físico Financeiro'!F34</f>
        <v>38772.119999999995</v>
      </c>
      <c r="K34" s="499">
        <f>M34-L34</f>
        <v>0</v>
      </c>
      <c r="L34" s="500">
        <v>5815.67</v>
      </c>
      <c r="M34" s="499">
        <f>'19_Cronograma Físico Financeiro'!G34</f>
        <v>5815.67</v>
      </c>
      <c r="N34" s="499">
        <f>P34-O34</f>
        <v>81955.42</v>
      </c>
      <c r="O34" s="500">
        <v>12622.17</v>
      </c>
      <c r="P34" s="499">
        <f>'19_Cronograma Físico Financeiro'!H34</f>
        <v>94577.59</v>
      </c>
      <c r="Q34" s="499">
        <f>S34-R34</f>
        <v>104910.51</v>
      </c>
      <c r="R34" s="500">
        <v>36710.36</v>
      </c>
      <c r="S34" s="499">
        <f>'19_Cronograma Físico Financeiro'!I34</f>
        <v>141620.87</v>
      </c>
      <c r="T34" s="499">
        <f>V34-U34</f>
        <v>0</v>
      </c>
      <c r="U34" s="500">
        <v>0</v>
      </c>
      <c r="V34" s="499">
        <f>'19_Cronograma Físico Financeiro'!J34</f>
        <v>0</v>
      </c>
      <c r="W34" s="501">
        <f t="shared" si="15"/>
        <v>222046.8</v>
      </c>
      <c r="X34" s="501">
        <f t="shared" si="15"/>
        <v>72190.35</v>
      </c>
      <c r="Y34" s="501">
        <f>W34+X34</f>
        <v>294237.15</v>
      </c>
      <c r="Z34" s="429">
        <f>Y34/2.1/1000</f>
        <v>140.11292857142857</v>
      </c>
      <c r="AB34" s="502"/>
    </row>
    <row r="35" spans="1:28" s="407" customFormat="1" ht="29.25" customHeight="1" hidden="1">
      <c r="A35" s="471" t="str">
        <f>CONCATENATE("Produto: ",'6_ME Comp Subcomp e Produtos'!A35)</f>
        <v>Produto: 0</v>
      </c>
      <c r="B35" s="499">
        <f>D35-C35</f>
        <v>0</v>
      </c>
      <c r="C35" s="500"/>
      <c r="D35" s="499">
        <f>'19_Cronograma Físico Financeiro'!D35</f>
        <v>0</v>
      </c>
      <c r="E35" s="499">
        <f>G35-F35</f>
        <v>0</v>
      </c>
      <c r="F35" s="500"/>
      <c r="G35" s="499">
        <f>'19_Cronograma Físico Financeiro'!E35</f>
        <v>0</v>
      </c>
      <c r="H35" s="499">
        <f>J35-I35</f>
        <v>0</v>
      </c>
      <c r="I35" s="500"/>
      <c r="J35" s="499">
        <f>'19_Cronograma Físico Financeiro'!F35</f>
        <v>0</v>
      </c>
      <c r="K35" s="499">
        <f>M35-L35</f>
        <v>0</v>
      </c>
      <c r="L35" s="500"/>
      <c r="M35" s="499">
        <f>'19_Cronograma Físico Financeiro'!G35</f>
        <v>0</v>
      </c>
      <c r="N35" s="499">
        <f>P35-O35</f>
        <v>0</v>
      </c>
      <c r="O35" s="500"/>
      <c r="P35" s="499">
        <f>'19_Cronograma Físico Financeiro'!H35</f>
        <v>0</v>
      </c>
      <c r="Q35" s="499">
        <f>S35-R35</f>
        <v>0</v>
      </c>
      <c r="R35" s="500"/>
      <c r="S35" s="499">
        <f>'19_Cronograma Físico Financeiro'!I35</f>
        <v>0</v>
      </c>
      <c r="T35" s="499">
        <f>V35-U35</f>
        <v>0</v>
      </c>
      <c r="U35" s="500"/>
      <c r="V35" s="499">
        <f>'19_Cronograma Físico Financeiro'!J35</f>
        <v>0</v>
      </c>
      <c r="W35" s="501">
        <f t="shared" si="15"/>
        <v>0</v>
      </c>
      <c r="X35" s="501">
        <f t="shared" si="15"/>
        <v>0</v>
      </c>
      <c r="Y35" s="501">
        <f>W35+X35</f>
        <v>0</v>
      </c>
      <c r="Z35" s="429">
        <f>Y35/2.1/1000</f>
        <v>0</v>
      </c>
      <c r="AB35" s="502"/>
    </row>
    <row r="36" spans="1:28" s="407" customFormat="1" ht="39.75" customHeight="1" hidden="1">
      <c r="A36" s="471" t="str">
        <f>CONCATENATE("Produto: ",'6_ME Comp Subcomp e Produtos'!A36)</f>
        <v>Produto: 0</v>
      </c>
      <c r="B36" s="499">
        <f>D36-C36</f>
        <v>0</v>
      </c>
      <c r="C36" s="500"/>
      <c r="D36" s="499">
        <f>'19_Cronograma Físico Financeiro'!D36</f>
        <v>0</v>
      </c>
      <c r="E36" s="499">
        <f>G36-F36</f>
        <v>0</v>
      </c>
      <c r="F36" s="500"/>
      <c r="G36" s="499">
        <f>'19_Cronograma Físico Financeiro'!E36</f>
        <v>0</v>
      </c>
      <c r="H36" s="499">
        <f>J36-I36</f>
        <v>0</v>
      </c>
      <c r="I36" s="500"/>
      <c r="J36" s="499">
        <f>'19_Cronograma Físico Financeiro'!F36</f>
        <v>0</v>
      </c>
      <c r="K36" s="499">
        <f>M36-L36</f>
        <v>0</v>
      </c>
      <c r="L36" s="500"/>
      <c r="M36" s="499">
        <f>'19_Cronograma Físico Financeiro'!G36</f>
        <v>0</v>
      </c>
      <c r="N36" s="499">
        <f>P36-O36</f>
        <v>0</v>
      </c>
      <c r="O36" s="500"/>
      <c r="P36" s="499">
        <f>'19_Cronograma Físico Financeiro'!H36</f>
        <v>0</v>
      </c>
      <c r="Q36" s="499">
        <f>S36-R36</f>
        <v>0</v>
      </c>
      <c r="R36" s="500"/>
      <c r="S36" s="499">
        <f>'19_Cronograma Físico Financeiro'!I36</f>
        <v>0</v>
      </c>
      <c r="T36" s="499">
        <f>V36-U36</f>
        <v>0</v>
      </c>
      <c r="U36" s="500"/>
      <c r="V36" s="499">
        <f>'19_Cronograma Físico Financeiro'!J36</f>
        <v>0</v>
      </c>
      <c r="W36" s="501">
        <f t="shared" si="15"/>
        <v>0</v>
      </c>
      <c r="X36" s="501">
        <f t="shared" si="15"/>
        <v>0</v>
      </c>
      <c r="Y36" s="501">
        <f>W36+X36</f>
        <v>0</v>
      </c>
      <c r="Z36" s="429">
        <f>Y36/2.1/1000</f>
        <v>0</v>
      </c>
      <c r="AB36" s="502"/>
    </row>
    <row r="37" spans="1:28" s="407" customFormat="1" ht="34.5" customHeight="1" hidden="1">
      <c r="A37" s="471" t="str">
        <f>CONCATENATE("Produto: ",'6_ME Comp Subcomp e Produtos'!A37)</f>
        <v>Produto: 0</v>
      </c>
      <c r="B37" s="499">
        <f>D37-C37</f>
        <v>0</v>
      </c>
      <c r="C37" s="500"/>
      <c r="D37" s="499">
        <f>'19_Cronograma Físico Financeiro'!D37</f>
        <v>0</v>
      </c>
      <c r="E37" s="499">
        <f>G37-F37</f>
        <v>0</v>
      </c>
      <c r="F37" s="500"/>
      <c r="G37" s="499">
        <f>'19_Cronograma Físico Financeiro'!E37</f>
        <v>0</v>
      </c>
      <c r="H37" s="499">
        <f>J37-I37</f>
        <v>0</v>
      </c>
      <c r="I37" s="500"/>
      <c r="J37" s="499">
        <f>'19_Cronograma Físico Financeiro'!F37</f>
        <v>0</v>
      </c>
      <c r="K37" s="499">
        <f>M37-L37</f>
        <v>0</v>
      </c>
      <c r="L37" s="500"/>
      <c r="M37" s="499">
        <f>'19_Cronograma Físico Financeiro'!G37</f>
        <v>0</v>
      </c>
      <c r="N37" s="499">
        <f>P37-O37</f>
        <v>0</v>
      </c>
      <c r="O37" s="500"/>
      <c r="P37" s="499">
        <f>'19_Cronograma Físico Financeiro'!H37</f>
        <v>0</v>
      </c>
      <c r="Q37" s="499">
        <f>S37-R37</f>
        <v>0</v>
      </c>
      <c r="R37" s="500"/>
      <c r="S37" s="499">
        <f>'19_Cronograma Físico Financeiro'!I37</f>
        <v>0</v>
      </c>
      <c r="T37" s="499">
        <f>V37-U37</f>
        <v>0</v>
      </c>
      <c r="U37" s="500"/>
      <c r="V37" s="499">
        <f>'19_Cronograma Físico Financeiro'!J37</f>
        <v>0</v>
      </c>
      <c r="W37" s="501">
        <f t="shared" si="15"/>
        <v>0</v>
      </c>
      <c r="X37" s="501">
        <f t="shared" si="15"/>
        <v>0</v>
      </c>
      <c r="Y37" s="501">
        <f>W37+X37</f>
        <v>0</v>
      </c>
      <c r="Z37" s="429">
        <f>Y37/2.1/1000</f>
        <v>0</v>
      </c>
      <c r="AB37" s="502"/>
    </row>
    <row r="38" spans="1:28" s="407" customFormat="1" ht="33.75" customHeight="1">
      <c r="A38" s="475" t="str">
        <f>CONCATENATE("Subcomponente: ",'6_ME Comp Subcomp e Produtos'!A38)</f>
        <v>Subcomponente: 2.4. Planejamento estratégico e aprimoramento gerencial</v>
      </c>
      <c r="B38" s="498">
        <f aca="true" t="shared" si="16" ref="B38:Y38">SUM(B39:B43)</f>
        <v>0</v>
      </c>
      <c r="C38" s="498">
        <f t="shared" si="16"/>
        <v>0</v>
      </c>
      <c r="D38" s="498">
        <f t="shared" si="16"/>
        <v>0</v>
      </c>
      <c r="E38" s="498">
        <f t="shared" si="16"/>
        <v>0</v>
      </c>
      <c r="F38" s="498">
        <f t="shared" si="16"/>
        <v>13895.3</v>
      </c>
      <c r="G38" s="498">
        <f t="shared" si="16"/>
        <v>13895.3</v>
      </c>
      <c r="H38" s="498">
        <f t="shared" si="16"/>
        <v>0</v>
      </c>
      <c r="I38" s="498">
        <f t="shared" si="16"/>
        <v>9426.79</v>
      </c>
      <c r="J38" s="498">
        <f t="shared" si="16"/>
        <v>9426.79</v>
      </c>
      <c r="K38" s="498">
        <f t="shared" si="16"/>
        <v>0</v>
      </c>
      <c r="L38" s="498">
        <f t="shared" si="16"/>
        <v>8360</v>
      </c>
      <c r="M38" s="498">
        <f t="shared" si="16"/>
        <v>8360</v>
      </c>
      <c r="N38" s="498">
        <f t="shared" si="16"/>
        <v>4281.47</v>
      </c>
      <c r="O38" s="498">
        <f t="shared" si="16"/>
        <v>0</v>
      </c>
      <c r="P38" s="498">
        <f t="shared" si="16"/>
        <v>4281.47</v>
      </c>
      <c r="Q38" s="498">
        <f t="shared" si="16"/>
        <v>45720.44</v>
      </c>
      <c r="R38" s="498">
        <f t="shared" si="16"/>
        <v>10640.2</v>
      </c>
      <c r="S38" s="498">
        <f t="shared" si="16"/>
        <v>56360.64</v>
      </c>
      <c r="T38" s="498">
        <f t="shared" si="16"/>
        <v>0</v>
      </c>
      <c r="U38" s="498">
        <f t="shared" si="16"/>
        <v>0</v>
      </c>
      <c r="V38" s="498">
        <f t="shared" si="16"/>
        <v>0</v>
      </c>
      <c r="W38" s="498">
        <f t="shared" si="16"/>
        <v>50001.91</v>
      </c>
      <c r="X38" s="498">
        <f t="shared" si="16"/>
        <v>42322.29</v>
      </c>
      <c r="Y38" s="498">
        <f t="shared" si="16"/>
        <v>92324.2</v>
      </c>
      <c r="Z38" s="429">
        <f>Y38/2.1/1000</f>
        <v>43.96390476190476</v>
      </c>
      <c r="AB38" s="502"/>
    </row>
    <row r="39" spans="1:28" s="407" customFormat="1" ht="33" customHeight="1">
      <c r="A39" s="471" t="str">
        <f>CONCATENATE("Produto: ",'6_ME Comp Subcomp e Produtos'!A39)</f>
        <v>Produto: Planejamento estratégico elaborado e implementado</v>
      </c>
      <c r="B39" s="499">
        <f>D39-C39</f>
        <v>0</v>
      </c>
      <c r="C39" s="500">
        <v>0</v>
      </c>
      <c r="D39" s="499">
        <f>'19_Cronograma Físico Financeiro'!D39</f>
        <v>0</v>
      </c>
      <c r="E39" s="499">
        <f>G39-F39</f>
        <v>0</v>
      </c>
      <c r="F39" s="500">
        <v>13895.3</v>
      </c>
      <c r="G39" s="499">
        <f>'19_Cronograma Físico Financeiro'!E39</f>
        <v>13895.3</v>
      </c>
      <c r="H39" s="499">
        <f>J39-I39</f>
        <v>0</v>
      </c>
      <c r="I39" s="500">
        <v>9426.79</v>
      </c>
      <c r="J39" s="499">
        <f>'19_Cronograma Físico Financeiro'!F39</f>
        <v>9426.79</v>
      </c>
      <c r="K39" s="499">
        <f>M39-L39</f>
        <v>0</v>
      </c>
      <c r="L39" s="500">
        <v>0</v>
      </c>
      <c r="M39" s="499">
        <f>'19_Cronograma Físico Financeiro'!G39</f>
        <v>0</v>
      </c>
      <c r="N39" s="499">
        <f>P39-O39</f>
        <v>4281.47</v>
      </c>
      <c r="O39" s="500">
        <v>0</v>
      </c>
      <c r="P39" s="499">
        <f>'19_Cronograma Físico Financeiro'!H39</f>
        <v>4281.47</v>
      </c>
      <c r="Q39" s="499">
        <f>S39-R39</f>
        <v>6440.439999999999</v>
      </c>
      <c r="R39" s="500">
        <v>8280.2</v>
      </c>
      <c r="S39" s="499">
        <f>'19_Cronograma Físico Financeiro'!I39</f>
        <v>14720.64</v>
      </c>
      <c r="T39" s="499">
        <f>V39-U39</f>
        <v>0</v>
      </c>
      <c r="U39" s="500">
        <v>0</v>
      </c>
      <c r="V39" s="499">
        <f>'19_Cronograma Físico Financeiro'!J39</f>
        <v>0</v>
      </c>
      <c r="W39" s="501">
        <f aca="true" t="shared" si="17" ref="W39:X43">B39+E39+H39+K39+N39+Q39+T39</f>
        <v>10721.91</v>
      </c>
      <c r="X39" s="501">
        <f t="shared" si="17"/>
        <v>31602.29</v>
      </c>
      <c r="Y39" s="501">
        <f>W39+X39</f>
        <v>42324.2</v>
      </c>
      <c r="Z39" s="505">
        <f>SUM(Z40:Z44)</f>
        <v>0</v>
      </c>
      <c r="AB39" s="502"/>
    </row>
    <row r="40" spans="1:28" s="407" customFormat="1" ht="28.5" customHeight="1">
      <c r="A40" s="471" t="str">
        <f>CONCATENATE("Produto: ",'6_ME Comp Subcomp e Produtos'!A40)</f>
        <v>Produto: Plano de capacitação gerencial elaborado e implementado</v>
      </c>
      <c r="B40" s="499">
        <f>D40-C40</f>
        <v>0</v>
      </c>
      <c r="C40" s="500">
        <v>0</v>
      </c>
      <c r="D40" s="499">
        <f>'19_Cronograma Físico Financeiro'!D40</f>
        <v>0</v>
      </c>
      <c r="E40" s="499">
        <f>G40-F40</f>
        <v>0</v>
      </c>
      <c r="F40" s="500">
        <v>0</v>
      </c>
      <c r="G40" s="499">
        <f>'19_Cronograma Físico Financeiro'!E40</f>
        <v>0</v>
      </c>
      <c r="H40" s="499">
        <f>J40-I40</f>
        <v>0</v>
      </c>
      <c r="I40" s="500">
        <v>0</v>
      </c>
      <c r="J40" s="499">
        <f>'19_Cronograma Físico Financeiro'!F40</f>
        <v>0</v>
      </c>
      <c r="K40" s="499">
        <f>M40-L40</f>
        <v>0</v>
      </c>
      <c r="L40" s="500">
        <v>8360</v>
      </c>
      <c r="M40" s="499">
        <f>'19_Cronograma Físico Financeiro'!G40</f>
        <v>8360</v>
      </c>
      <c r="N40" s="499">
        <f>P40-O40</f>
        <v>0</v>
      </c>
      <c r="O40" s="500">
        <v>0</v>
      </c>
      <c r="P40" s="499">
        <f>'19_Cronograma Físico Financeiro'!H40</f>
        <v>0</v>
      </c>
      <c r="Q40" s="499">
        <f>S40-R40</f>
        <v>39280</v>
      </c>
      <c r="R40" s="500">
        <v>2360</v>
      </c>
      <c r="S40" s="499">
        <f>'19_Cronograma Físico Financeiro'!I40</f>
        <v>41640</v>
      </c>
      <c r="T40" s="499">
        <f>V40-U40</f>
        <v>0</v>
      </c>
      <c r="U40" s="500">
        <v>0</v>
      </c>
      <c r="V40" s="499">
        <f>'19_Cronograma Físico Financeiro'!J40</f>
        <v>0</v>
      </c>
      <c r="W40" s="501">
        <f t="shared" si="17"/>
        <v>39280</v>
      </c>
      <c r="X40" s="501">
        <f t="shared" si="17"/>
        <v>10720</v>
      </c>
      <c r="Y40" s="501">
        <f>W40+X40</f>
        <v>50000</v>
      </c>
      <c r="Z40" s="429"/>
      <c r="AB40" s="502"/>
    </row>
    <row r="41" spans="1:28" s="407" customFormat="1" ht="34.5" customHeight="1" hidden="1">
      <c r="A41" s="471" t="str">
        <f>CONCATENATE("Produto: ",'6_ME Comp Subcomp e Produtos'!A41)</f>
        <v>Produto: 0</v>
      </c>
      <c r="B41" s="499">
        <f>D41-C41</f>
        <v>0</v>
      </c>
      <c r="C41" s="500"/>
      <c r="D41" s="499">
        <f>'19_Cronograma Físico Financeiro'!D41</f>
        <v>0</v>
      </c>
      <c r="E41" s="499">
        <f>G41-F41</f>
        <v>0</v>
      </c>
      <c r="F41" s="500"/>
      <c r="G41" s="499">
        <f>'19_Cronograma Físico Financeiro'!E41</f>
        <v>0</v>
      </c>
      <c r="H41" s="499">
        <f>J41-I41</f>
        <v>0</v>
      </c>
      <c r="I41" s="500"/>
      <c r="J41" s="499">
        <f>'19_Cronograma Físico Financeiro'!F41</f>
        <v>0</v>
      </c>
      <c r="K41" s="499">
        <f>M41-L41</f>
        <v>0</v>
      </c>
      <c r="L41" s="500"/>
      <c r="M41" s="499">
        <f>'19_Cronograma Físico Financeiro'!G41</f>
        <v>0</v>
      </c>
      <c r="N41" s="499">
        <f>P41-O41</f>
        <v>0</v>
      </c>
      <c r="O41" s="500"/>
      <c r="P41" s="499">
        <f>'19_Cronograma Físico Financeiro'!H41</f>
        <v>0</v>
      </c>
      <c r="Q41" s="499">
        <f>S41-R41</f>
        <v>0</v>
      </c>
      <c r="R41" s="500"/>
      <c r="S41" s="499">
        <f>'19_Cronograma Físico Financeiro'!I41</f>
        <v>0</v>
      </c>
      <c r="T41" s="499">
        <f>V41-U41</f>
        <v>0</v>
      </c>
      <c r="U41" s="500"/>
      <c r="V41" s="499">
        <f>'19_Cronograma Físico Financeiro'!J41</f>
        <v>0</v>
      </c>
      <c r="W41" s="501">
        <f t="shared" si="17"/>
        <v>0</v>
      </c>
      <c r="X41" s="501">
        <f t="shared" si="17"/>
        <v>0</v>
      </c>
      <c r="Y41" s="501">
        <f>W41+X41</f>
        <v>0</v>
      </c>
      <c r="Z41" s="429"/>
      <c r="AB41" s="502"/>
    </row>
    <row r="42" spans="1:28" s="407" customFormat="1" ht="30" customHeight="1" hidden="1">
      <c r="A42" s="471" t="str">
        <f>CONCATENATE("Produto: ",'6_ME Comp Subcomp e Produtos'!A42)</f>
        <v>Produto: 0</v>
      </c>
      <c r="B42" s="499">
        <f>D42-C42</f>
        <v>0</v>
      </c>
      <c r="C42" s="500"/>
      <c r="D42" s="499">
        <f>'19_Cronograma Físico Financeiro'!D42</f>
        <v>0</v>
      </c>
      <c r="E42" s="499">
        <f>G42-F42</f>
        <v>0</v>
      </c>
      <c r="F42" s="500"/>
      <c r="G42" s="499">
        <f>'19_Cronograma Físico Financeiro'!E42</f>
        <v>0</v>
      </c>
      <c r="H42" s="499">
        <f>J42-I42</f>
        <v>0</v>
      </c>
      <c r="I42" s="500"/>
      <c r="J42" s="499">
        <f>'19_Cronograma Físico Financeiro'!F42</f>
        <v>0</v>
      </c>
      <c r="K42" s="499">
        <f>M42-L42</f>
        <v>0</v>
      </c>
      <c r="L42" s="500"/>
      <c r="M42" s="499">
        <f>'19_Cronograma Físico Financeiro'!G42</f>
        <v>0</v>
      </c>
      <c r="N42" s="499">
        <f>P42-O42</f>
        <v>0</v>
      </c>
      <c r="O42" s="500"/>
      <c r="P42" s="499">
        <f>'19_Cronograma Físico Financeiro'!H42</f>
        <v>0</v>
      </c>
      <c r="Q42" s="499">
        <f>S42-R42</f>
        <v>0</v>
      </c>
      <c r="R42" s="500"/>
      <c r="S42" s="499">
        <f>'19_Cronograma Físico Financeiro'!I42</f>
        <v>0</v>
      </c>
      <c r="T42" s="499">
        <f>V42-U42</f>
        <v>0</v>
      </c>
      <c r="U42" s="500"/>
      <c r="V42" s="499">
        <f>'19_Cronograma Físico Financeiro'!J42</f>
        <v>0</v>
      </c>
      <c r="W42" s="501">
        <f t="shared" si="17"/>
        <v>0</v>
      </c>
      <c r="X42" s="501">
        <f t="shared" si="17"/>
        <v>0</v>
      </c>
      <c r="Y42" s="501">
        <f>W42+X42</f>
        <v>0</v>
      </c>
      <c r="Z42" s="429"/>
      <c r="AB42" s="502"/>
    </row>
    <row r="43" spans="1:28" s="407" customFormat="1" ht="34.5" customHeight="1" hidden="1">
      <c r="A43" s="471" t="str">
        <f>CONCATENATE("Produto: ",'6_ME Comp Subcomp e Produtos'!A43)</f>
        <v>Produto: 0</v>
      </c>
      <c r="B43" s="499">
        <f>D43-C43</f>
        <v>0</v>
      </c>
      <c r="C43" s="500"/>
      <c r="D43" s="499">
        <f>'19_Cronograma Físico Financeiro'!D43</f>
        <v>0</v>
      </c>
      <c r="E43" s="499">
        <f>G43-F43</f>
        <v>0</v>
      </c>
      <c r="F43" s="500"/>
      <c r="G43" s="499">
        <f>'19_Cronograma Físico Financeiro'!E43</f>
        <v>0</v>
      </c>
      <c r="H43" s="499">
        <f>J43-I43</f>
        <v>0</v>
      </c>
      <c r="I43" s="500"/>
      <c r="J43" s="499">
        <f>'19_Cronograma Físico Financeiro'!F43</f>
        <v>0</v>
      </c>
      <c r="K43" s="499">
        <f>M43-L43</f>
        <v>0</v>
      </c>
      <c r="L43" s="500"/>
      <c r="M43" s="499">
        <f>'19_Cronograma Físico Financeiro'!G43</f>
        <v>0</v>
      </c>
      <c r="N43" s="499">
        <f>P43-O43</f>
        <v>0</v>
      </c>
      <c r="O43" s="500"/>
      <c r="P43" s="499">
        <f>'19_Cronograma Físico Financeiro'!H43</f>
        <v>0</v>
      </c>
      <c r="Q43" s="499">
        <f>S43-R43</f>
        <v>0</v>
      </c>
      <c r="R43" s="500"/>
      <c r="S43" s="499">
        <f>'19_Cronograma Físico Financeiro'!I43</f>
        <v>0</v>
      </c>
      <c r="T43" s="499">
        <f>V43-U43</f>
        <v>0</v>
      </c>
      <c r="U43" s="500"/>
      <c r="V43" s="499">
        <f>'19_Cronograma Físico Financeiro'!J43</f>
        <v>0</v>
      </c>
      <c r="W43" s="501">
        <f t="shared" si="17"/>
        <v>0</v>
      </c>
      <c r="X43" s="501">
        <f t="shared" si="17"/>
        <v>0</v>
      </c>
      <c r="Y43" s="501">
        <f>W43+X43</f>
        <v>0</v>
      </c>
      <c r="Z43" s="429"/>
      <c r="AB43" s="502"/>
    </row>
    <row r="44" spans="1:28" s="407" customFormat="1" ht="48.75" customHeight="1">
      <c r="A44" s="475" t="str">
        <f>CONCATENATE("Subcomponente: ",'6_ME Comp Subcomp e Produtos'!A44)</f>
        <v>Subcomponente: 2.5. Desenvolvimento da política e da gestão da tecnologia de informação</v>
      </c>
      <c r="B44" s="498">
        <f aca="true" t="shared" si="18" ref="B44:Y44">SUM(B45:B49)</f>
        <v>0</v>
      </c>
      <c r="C44" s="498">
        <f t="shared" si="18"/>
        <v>324554</v>
      </c>
      <c r="D44" s="498">
        <f t="shared" si="18"/>
        <v>324554</v>
      </c>
      <c r="E44" s="498">
        <f t="shared" si="18"/>
        <v>0</v>
      </c>
      <c r="F44" s="498">
        <f t="shared" si="18"/>
        <v>0</v>
      </c>
      <c r="G44" s="498">
        <f t="shared" si="18"/>
        <v>0</v>
      </c>
      <c r="H44" s="498">
        <f t="shared" si="18"/>
        <v>0</v>
      </c>
      <c r="I44" s="498">
        <f t="shared" si="18"/>
        <v>0</v>
      </c>
      <c r="J44" s="498">
        <f t="shared" si="18"/>
        <v>0</v>
      </c>
      <c r="K44" s="498">
        <f t="shared" si="18"/>
        <v>85349.85</v>
      </c>
      <c r="L44" s="498">
        <f t="shared" si="18"/>
        <v>32000</v>
      </c>
      <c r="M44" s="498">
        <f t="shared" si="18"/>
        <v>117349.85</v>
      </c>
      <c r="N44" s="498">
        <f t="shared" si="18"/>
        <v>153007.76</v>
      </c>
      <c r="O44" s="498">
        <f t="shared" si="18"/>
        <v>42860.02</v>
      </c>
      <c r="P44" s="498">
        <f t="shared" si="18"/>
        <v>195867.78</v>
      </c>
      <c r="Q44" s="498">
        <f t="shared" si="18"/>
        <v>362324.76</v>
      </c>
      <c r="R44" s="498">
        <f t="shared" si="18"/>
        <v>138741.33</v>
      </c>
      <c r="S44" s="498">
        <f t="shared" si="18"/>
        <v>501066.09</v>
      </c>
      <c r="T44" s="498">
        <f t="shared" si="18"/>
        <v>0</v>
      </c>
      <c r="U44" s="498">
        <f t="shared" si="18"/>
        <v>0</v>
      </c>
      <c r="V44" s="498">
        <f t="shared" si="18"/>
        <v>0</v>
      </c>
      <c r="W44" s="498">
        <f t="shared" si="18"/>
        <v>600682.37</v>
      </c>
      <c r="X44" s="498">
        <f t="shared" si="18"/>
        <v>538155.3500000001</v>
      </c>
      <c r="Y44" s="498">
        <f t="shared" si="18"/>
        <v>1138837.72</v>
      </c>
      <c r="Z44" s="429"/>
      <c r="AB44" s="502"/>
    </row>
    <row r="45" spans="1:28" s="407" customFormat="1" ht="30" customHeight="1">
      <c r="A45" s="471" t="str">
        <f>CONCATENATE("Produto: ",'6_ME Comp Subcomp e Produtos'!A45)</f>
        <v>Produto: Plano estratégico de Tecnologia de Informação criado e implementado.</v>
      </c>
      <c r="B45" s="499">
        <f>D45-C45</f>
        <v>0</v>
      </c>
      <c r="C45" s="500">
        <v>0</v>
      </c>
      <c r="D45" s="499">
        <f>'19_Cronograma Físico Financeiro'!D45</f>
        <v>0</v>
      </c>
      <c r="E45" s="499">
        <f>G45-F45</f>
        <v>0</v>
      </c>
      <c r="F45" s="500">
        <v>0</v>
      </c>
      <c r="G45" s="499">
        <f>'19_Cronograma Físico Financeiro'!E45</f>
        <v>0</v>
      </c>
      <c r="H45" s="499">
        <f>J45-I45</f>
        <v>0</v>
      </c>
      <c r="I45" s="500">
        <v>0</v>
      </c>
      <c r="J45" s="499">
        <f>'19_Cronograma Físico Financeiro'!F45</f>
        <v>0</v>
      </c>
      <c r="K45" s="499">
        <f>M45-L45</f>
        <v>0</v>
      </c>
      <c r="L45" s="500">
        <v>0</v>
      </c>
      <c r="M45" s="499">
        <f>'19_Cronograma Físico Financeiro'!G45</f>
        <v>0</v>
      </c>
      <c r="N45" s="499">
        <f>P45-O45</f>
        <v>0</v>
      </c>
      <c r="O45" s="500">
        <v>0</v>
      </c>
      <c r="P45" s="499">
        <f>'19_Cronograma Físico Financeiro'!H45</f>
        <v>0</v>
      </c>
      <c r="Q45" s="499">
        <f>S45-R45</f>
        <v>0</v>
      </c>
      <c r="R45" s="500">
        <v>126000</v>
      </c>
      <c r="S45" s="499">
        <f>'19_Cronograma Físico Financeiro'!I45</f>
        <v>126000</v>
      </c>
      <c r="T45" s="499">
        <f>V45-U45</f>
        <v>0</v>
      </c>
      <c r="U45" s="500">
        <v>0</v>
      </c>
      <c r="V45" s="499">
        <f>'19_Cronograma Físico Financeiro'!J45</f>
        <v>0</v>
      </c>
      <c r="W45" s="501">
        <f aca="true" t="shared" si="19" ref="W45:X49">B45+E45+H45+K45+N45+Q45+T45</f>
        <v>0</v>
      </c>
      <c r="X45" s="501">
        <f t="shared" si="19"/>
        <v>126000</v>
      </c>
      <c r="Y45" s="501">
        <f>W45+X45</f>
        <v>126000</v>
      </c>
      <c r="Z45" s="429"/>
      <c r="AB45" s="502"/>
    </row>
    <row r="46" spans="1:28" s="407" customFormat="1" ht="30.75" customHeight="1">
      <c r="A46" s="471" t="str">
        <f>CONCATENATE("Produto: ",'6_ME Comp Subcomp e Produtos'!A46)</f>
        <v>Produto: Programa de capacitação de usuários e gestores de TI implantado e avaliado</v>
      </c>
      <c r="B46" s="499">
        <f>D46-C46</f>
        <v>0</v>
      </c>
      <c r="C46" s="500">
        <v>0</v>
      </c>
      <c r="D46" s="499">
        <f>'19_Cronograma Físico Financeiro'!D46</f>
        <v>0</v>
      </c>
      <c r="E46" s="499">
        <f>G46-F46</f>
        <v>0</v>
      </c>
      <c r="F46" s="500">
        <v>0</v>
      </c>
      <c r="G46" s="499">
        <f>'19_Cronograma Físico Financeiro'!E46</f>
        <v>0</v>
      </c>
      <c r="H46" s="499">
        <f>J46-I46</f>
        <v>0</v>
      </c>
      <c r="I46" s="500">
        <v>0</v>
      </c>
      <c r="J46" s="499">
        <f>'19_Cronograma Físico Financeiro'!F46</f>
        <v>0</v>
      </c>
      <c r="K46" s="499">
        <f>M46-L46</f>
        <v>0</v>
      </c>
      <c r="L46" s="500">
        <v>32000</v>
      </c>
      <c r="M46" s="499">
        <f>'19_Cronograma Físico Financeiro'!G46</f>
        <v>32000</v>
      </c>
      <c r="N46" s="499">
        <f>P46-O46</f>
        <v>32818</v>
      </c>
      <c r="O46" s="500">
        <v>0</v>
      </c>
      <c r="P46" s="499">
        <f>'19_Cronograma Físico Financeiro'!H46</f>
        <v>32818</v>
      </c>
      <c r="Q46" s="499">
        <f>S46-R46</f>
        <v>35182</v>
      </c>
      <c r="R46" s="500">
        <v>0</v>
      </c>
      <c r="S46" s="499">
        <f>'19_Cronograma Físico Financeiro'!I46</f>
        <v>35182</v>
      </c>
      <c r="T46" s="499">
        <f>V46-U46</f>
        <v>0</v>
      </c>
      <c r="U46" s="500">
        <v>0</v>
      </c>
      <c r="V46" s="499">
        <f>'19_Cronograma Físico Financeiro'!J46</f>
        <v>0</v>
      </c>
      <c r="W46" s="501">
        <f t="shared" si="19"/>
        <v>68000</v>
      </c>
      <c r="X46" s="501">
        <f t="shared" si="19"/>
        <v>32000</v>
      </c>
      <c r="Y46" s="501">
        <f>W46+X46</f>
        <v>100000</v>
      </c>
      <c r="Z46" s="429"/>
      <c r="AB46" s="502"/>
    </row>
    <row r="47" spans="1:28" s="407" customFormat="1" ht="30.75" customHeight="1">
      <c r="A47" s="471" t="str">
        <f>CONCATENATE("Produto: ",'6_ME Comp Subcomp e Produtos'!A47)</f>
        <v>Produto: Parque tecnológico do TC revisto e implementado</v>
      </c>
      <c r="B47" s="499">
        <f>D47-C47</f>
        <v>0</v>
      </c>
      <c r="C47" s="500">
        <v>324554</v>
      </c>
      <c r="D47" s="499">
        <f>'19_Cronograma Físico Financeiro'!D47</f>
        <v>324554</v>
      </c>
      <c r="E47" s="499">
        <f>G47-F47</f>
        <v>0</v>
      </c>
      <c r="F47" s="500">
        <v>0</v>
      </c>
      <c r="G47" s="499">
        <f>'19_Cronograma Físico Financeiro'!E47</f>
        <v>0</v>
      </c>
      <c r="H47" s="499">
        <f>J47-I47</f>
        <v>0</v>
      </c>
      <c r="I47" s="500">
        <v>0</v>
      </c>
      <c r="J47" s="499">
        <f>'19_Cronograma Físico Financeiro'!F47</f>
        <v>0</v>
      </c>
      <c r="K47" s="499">
        <f>M47-L47</f>
        <v>85349.85</v>
      </c>
      <c r="L47" s="500">
        <v>0</v>
      </c>
      <c r="M47" s="499">
        <f>'19_Cronograma Físico Financeiro'!G47</f>
        <v>85349.85</v>
      </c>
      <c r="N47" s="499">
        <f>P47-O47</f>
        <v>120189.76000000001</v>
      </c>
      <c r="O47" s="500">
        <v>42860.02</v>
      </c>
      <c r="P47" s="499">
        <f>'19_Cronograma Físico Financeiro'!H47</f>
        <v>163049.78</v>
      </c>
      <c r="Q47" s="499">
        <f>S47-R47</f>
        <v>327142.76</v>
      </c>
      <c r="R47" s="500">
        <v>12741.329999999998</v>
      </c>
      <c r="S47" s="499">
        <f>'19_Cronograma Físico Financeiro'!I47</f>
        <v>339884.09</v>
      </c>
      <c r="T47" s="499">
        <f>V47-U47</f>
        <v>0</v>
      </c>
      <c r="U47" s="500">
        <v>0</v>
      </c>
      <c r="V47" s="499">
        <f>'19_Cronograma Físico Financeiro'!J47</f>
        <v>0</v>
      </c>
      <c r="W47" s="501">
        <f t="shared" si="19"/>
        <v>532682.37</v>
      </c>
      <c r="X47" s="501">
        <f t="shared" si="19"/>
        <v>380155.35000000003</v>
      </c>
      <c r="Y47" s="501">
        <f>W47+X47</f>
        <v>912837.72</v>
      </c>
      <c r="Z47" s="429"/>
      <c r="AB47" s="502"/>
    </row>
    <row r="48" spans="1:28" s="407" customFormat="1" ht="30.75" customHeight="1" hidden="1">
      <c r="A48" s="471" t="str">
        <f>CONCATENATE("Produto: ",'6_ME Comp Subcomp e Produtos'!A48)</f>
        <v>Produto: 0</v>
      </c>
      <c r="B48" s="499">
        <f>D48-C48</f>
        <v>0</v>
      </c>
      <c r="C48" s="500"/>
      <c r="D48" s="499">
        <f>'19_Cronograma Físico Financeiro'!D48</f>
        <v>0</v>
      </c>
      <c r="E48" s="499">
        <f>G48-F48</f>
        <v>0</v>
      </c>
      <c r="F48" s="500"/>
      <c r="G48" s="499">
        <f>'19_Cronograma Físico Financeiro'!E48</f>
        <v>0</v>
      </c>
      <c r="H48" s="499">
        <f>J48-I48</f>
        <v>0</v>
      </c>
      <c r="I48" s="500"/>
      <c r="J48" s="499">
        <f>'19_Cronograma Físico Financeiro'!F48</f>
        <v>0</v>
      </c>
      <c r="K48" s="499">
        <f>M48-L48</f>
        <v>0</v>
      </c>
      <c r="L48" s="500"/>
      <c r="M48" s="499">
        <f>'19_Cronograma Físico Financeiro'!G48</f>
        <v>0</v>
      </c>
      <c r="N48" s="499">
        <f>P48-O48</f>
        <v>0</v>
      </c>
      <c r="O48" s="500"/>
      <c r="P48" s="499">
        <f>'19_Cronograma Físico Financeiro'!H48</f>
        <v>0</v>
      </c>
      <c r="Q48" s="499">
        <f>S48-R48</f>
        <v>0</v>
      </c>
      <c r="R48" s="500"/>
      <c r="S48" s="499">
        <f>'19_Cronograma Físico Financeiro'!I48</f>
        <v>0</v>
      </c>
      <c r="T48" s="499">
        <f>V48-U48</f>
        <v>0</v>
      </c>
      <c r="U48" s="500"/>
      <c r="V48" s="499">
        <f>'19_Cronograma Físico Financeiro'!J48</f>
        <v>0</v>
      </c>
      <c r="W48" s="501">
        <f t="shared" si="19"/>
        <v>0</v>
      </c>
      <c r="X48" s="501">
        <f t="shared" si="19"/>
        <v>0</v>
      </c>
      <c r="Y48" s="501">
        <f>W48+X48</f>
        <v>0</v>
      </c>
      <c r="Z48" s="429"/>
      <c r="AB48" s="502"/>
    </row>
    <row r="49" spans="1:28" s="407" customFormat="1" ht="30.75" customHeight="1" hidden="1">
      <c r="A49" s="471" t="str">
        <f>CONCATENATE("Produto: ",'6_ME Comp Subcomp e Produtos'!A49)</f>
        <v>Produto: 0</v>
      </c>
      <c r="B49" s="499">
        <f>D49-C49</f>
        <v>0</v>
      </c>
      <c r="C49" s="500"/>
      <c r="D49" s="499">
        <f>'19_Cronograma Físico Financeiro'!D49</f>
        <v>0</v>
      </c>
      <c r="E49" s="499">
        <f>G49-F49</f>
        <v>0</v>
      </c>
      <c r="F49" s="500"/>
      <c r="G49" s="499">
        <f>'19_Cronograma Físico Financeiro'!E49</f>
        <v>0</v>
      </c>
      <c r="H49" s="499">
        <f>J49-I49</f>
        <v>0</v>
      </c>
      <c r="I49" s="500"/>
      <c r="J49" s="499">
        <f>'19_Cronograma Físico Financeiro'!F49</f>
        <v>0</v>
      </c>
      <c r="K49" s="499">
        <f>M49-L49</f>
        <v>0</v>
      </c>
      <c r="L49" s="500"/>
      <c r="M49" s="499">
        <f>'19_Cronograma Físico Financeiro'!G49</f>
        <v>0</v>
      </c>
      <c r="N49" s="499">
        <f>P49-O49</f>
        <v>0</v>
      </c>
      <c r="O49" s="500"/>
      <c r="P49" s="499">
        <f>'19_Cronograma Físico Financeiro'!H49</f>
        <v>0</v>
      </c>
      <c r="Q49" s="499">
        <f>S49-R49</f>
        <v>0</v>
      </c>
      <c r="R49" s="500"/>
      <c r="S49" s="499">
        <f>'19_Cronograma Físico Financeiro'!I49</f>
        <v>0</v>
      </c>
      <c r="T49" s="499">
        <f>V49-U49</f>
        <v>0</v>
      </c>
      <c r="U49" s="500"/>
      <c r="V49" s="499">
        <f>'19_Cronograma Físico Financeiro'!J49</f>
        <v>0</v>
      </c>
      <c r="W49" s="501">
        <f t="shared" si="19"/>
        <v>0</v>
      </c>
      <c r="X49" s="501">
        <f t="shared" si="19"/>
        <v>0</v>
      </c>
      <c r="Y49" s="501">
        <f>W49+X49</f>
        <v>0</v>
      </c>
      <c r="Z49" s="429"/>
      <c r="AB49" s="502"/>
    </row>
    <row r="50" spans="1:28" s="407" customFormat="1" ht="39" customHeight="1">
      <c r="A50" s="475" t="str">
        <f>CONCATENATE("Subcomponente: ",'6_ME Comp Subcomp e Produtos'!A50)</f>
        <v>Subcomponente: 2.6. Adequação da política e gestão de pessoal</v>
      </c>
      <c r="B50" s="498">
        <f aca="true" t="shared" si="20" ref="B50:Z50">SUM(B51:B55)</f>
        <v>0</v>
      </c>
      <c r="C50" s="498">
        <f t="shared" si="20"/>
        <v>11670.69</v>
      </c>
      <c r="D50" s="498">
        <f t="shared" si="20"/>
        <v>11670.69</v>
      </c>
      <c r="E50" s="498">
        <f t="shared" si="20"/>
        <v>0</v>
      </c>
      <c r="F50" s="498">
        <f t="shared" si="20"/>
        <v>0</v>
      </c>
      <c r="G50" s="498">
        <f t="shared" si="20"/>
        <v>0</v>
      </c>
      <c r="H50" s="498">
        <f t="shared" si="20"/>
        <v>4988.84</v>
      </c>
      <c r="I50" s="498">
        <f t="shared" si="20"/>
        <v>70.08</v>
      </c>
      <c r="J50" s="498">
        <f t="shared" si="20"/>
        <v>5058.92</v>
      </c>
      <c r="K50" s="498">
        <f t="shared" si="20"/>
        <v>11380</v>
      </c>
      <c r="L50" s="498">
        <f t="shared" si="20"/>
        <v>21375</v>
      </c>
      <c r="M50" s="498">
        <f t="shared" si="20"/>
        <v>32755</v>
      </c>
      <c r="N50" s="498">
        <f t="shared" si="20"/>
        <v>43425.95</v>
      </c>
      <c r="O50" s="498">
        <f t="shared" si="20"/>
        <v>2240.0299999999997</v>
      </c>
      <c r="P50" s="498">
        <f t="shared" si="20"/>
        <v>45665.979999999996</v>
      </c>
      <c r="Q50" s="498">
        <f t="shared" si="20"/>
        <v>178401.31999999998</v>
      </c>
      <c r="R50" s="498">
        <f t="shared" si="20"/>
        <v>24762.83</v>
      </c>
      <c r="S50" s="498">
        <f t="shared" si="20"/>
        <v>203164.15</v>
      </c>
      <c r="T50" s="498">
        <f t="shared" si="20"/>
        <v>26325.12</v>
      </c>
      <c r="U50" s="498">
        <f t="shared" si="20"/>
        <v>0</v>
      </c>
      <c r="V50" s="498">
        <f t="shared" si="20"/>
        <v>26325.12</v>
      </c>
      <c r="W50" s="498">
        <f t="shared" si="20"/>
        <v>264521.23</v>
      </c>
      <c r="X50" s="498">
        <f t="shared" si="20"/>
        <v>60118.630000000005</v>
      </c>
      <c r="Y50" s="498">
        <f t="shared" si="20"/>
        <v>324639.86</v>
      </c>
      <c r="Z50" s="506">
        <f t="shared" si="20"/>
        <v>154.5904095238095</v>
      </c>
      <c r="AA50" s="507"/>
      <c r="AB50" s="502"/>
    </row>
    <row r="51" spans="1:28" s="407" customFormat="1" ht="36" customHeight="1">
      <c r="A51" s="471" t="str">
        <f>CONCATENATE("Produto: ",'6_ME Comp Subcomp e Produtos'!A51)</f>
        <v>Produto: Política de Gestão de Pessoas definida </v>
      </c>
      <c r="B51" s="499">
        <f>D51-C51</f>
        <v>0</v>
      </c>
      <c r="C51" s="500">
        <v>0</v>
      </c>
      <c r="D51" s="499">
        <f>'19_Cronograma Físico Financeiro'!D51</f>
        <v>0</v>
      </c>
      <c r="E51" s="499">
        <f>G51-F51</f>
        <v>0</v>
      </c>
      <c r="F51" s="500">
        <v>0</v>
      </c>
      <c r="G51" s="499">
        <f>'19_Cronograma Físico Financeiro'!E51</f>
        <v>0</v>
      </c>
      <c r="H51" s="499">
        <f>J51-I51</f>
        <v>4988.84</v>
      </c>
      <c r="I51" s="500">
        <v>70.08</v>
      </c>
      <c r="J51" s="499">
        <f>'19_Cronograma Físico Financeiro'!F51</f>
        <v>5058.92</v>
      </c>
      <c r="K51" s="499">
        <f>M51-L51</f>
        <v>0</v>
      </c>
      <c r="L51" s="500">
        <v>0</v>
      </c>
      <c r="M51" s="499">
        <f>'19_Cronograma Físico Financeiro'!G51</f>
        <v>0</v>
      </c>
      <c r="N51" s="499">
        <f>P51-O51</f>
        <v>33516.94</v>
      </c>
      <c r="O51" s="500">
        <v>1745.03</v>
      </c>
      <c r="P51" s="499">
        <f>'19_Cronograma Físico Financeiro'!H51</f>
        <v>35261.97</v>
      </c>
      <c r="Q51" s="499">
        <f>S51-R51</f>
        <v>35310.329999999994</v>
      </c>
      <c r="R51" s="500">
        <v>16632.83</v>
      </c>
      <c r="S51" s="499">
        <f>'19_Cronograma Físico Financeiro'!I51</f>
        <v>51943.159999999996</v>
      </c>
      <c r="T51" s="499">
        <f>V51-U51</f>
        <v>0</v>
      </c>
      <c r="U51" s="500">
        <v>0</v>
      </c>
      <c r="V51" s="499">
        <f>'19_Cronograma Físico Financeiro'!J51</f>
        <v>0</v>
      </c>
      <c r="W51" s="501">
        <f aca="true" t="shared" si="21" ref="W51:X55">B51+E51+H51+K51+N51+Q51+T51</f>
        <v>73816.10999999999</v>
      </c>
      <c r="X51" s="501">
        <f t="shared" si="21"/>
        <v>18447.940000000002</v>
      </c>
      <c r="Y51" s="501">
        <f>W51+X51</f>
        <v>92264.04999999999</v>
      </c>
      <c r="Z51" s="429">
        <f>Y51/2.1/1000</f>
        <v>43.9352619047619</v>
      </c>
      <c r="AB51" s="502"/>
    </row>
    <row r="52" spans="1:28" s="407" customFormat="1" ht="45.75" customHeight="1">
      <c r="A52" s="471" t="str">
        <f>CONCATENATE("Produto: ",'6_ME Comp Subcomp e Produtos'!A52)</f>
        <v>Produto: Instituto de Contas estruturado com programa de capacitação elaborado, implantado e avaliado</v>
      </c>
      <c r="B52" s="499">
        <f>D52-C52</f>
        <v>0</v>
      </c>
      <c r="C52" s="500">
        <v>11670.69</v>
      </c>
      <c r="D52" s="499">
        <f>'19_Cronograma Físico Financeiro'!D52</f>
        <v>11670.69</v>
      </c>
      <c r="E52" s="499">
        <f>G52-F52</f>
        <v>0</v>
      </c>
      <c r="F52" s="500">
        <v>0</v>
      </c>
      <c r="G52" s="499">
        <f>'19_Cronograma Físico Financeiro'!E52</f>
        <v>0</v>
      </c>
      <c r="H52" s="499">
        <f>J52-I52</f>
        <v>0</v>
      </c>
      <c r="I52" s="500">
        <v>0</v>
      </c>
      <c r="J52" s="499">
        <f>'19_Cronograma Físico Financeiro'!F52</f>
        <v>0</v>
      </c>
      <c r="K52" s="499">
        <f>M52-L52</f>
        <v>11380</v>
      </c>
      <c r="L52" s="500">
        <v>21375</v>
      </c>
      <c r="M52" s="499">
        <f>'19_Cronograma Físico Financeiro'!G52</f>
        <v>32755</v>
      </c>
      <c r="N52" s="499">
        <f>P52-O52</f>
        <v>9909.009999999998</v>
      </c>
      <c r="O52" s="500">
        <v>495</v>
      </c>
      <c r="P52" s="499">
        <f>'19_Cronograma Físico Financeiro'!H52</f>
        <v>10404.009999999998</v>
      </c>
      <c r="Q52" s="499">
        <f>S52-R52</f>
        <v>143090.99</v>
      </c>
      <c r="R52" s="500">
        <v>8130</v>
      </c>
      <c r="S52" s="499">
        <f>'19_Cronograma Físico Financeiro'!I52</f>
        <v>151220.99</v>
      </c>
      <c r="T52" s="499">
        <f>V52-U52</f>
        <v>26325.12</v>
      </c>
      <c r="U52" s="500">
        <v>0</v>
      </c>
      <c r="V52" s="499">
        <f>'19_Cronograma Físico Financeiro'!J52</f>
        <v>26325.12</v>
      </c>
      <c r="W52" s="501">
        <f t="shared" si="21"/>
        <v>190705.12</v>
      </c>
      <c r="X52" s="501">
        <f t="shared" si="21"/>
        <v>41670.69</v>
      </c>
      <c r="Y52" s="501">
        <f>W52+X52</f>
        <v>232375.81</v>
      </c>
      <c r="Z52" s="429">
        <f>Y52/2.1/1000</f>
        <v>110.65514761904761</v>
      </c>
      <c r="AB52" s="502"/>
    </row>
    <row r="53" spans="1:28" s="407" customFormat="1" ht="30" customHeight="1" hidden="1">
      <c r="A53" s="471" t="str">
        <f>CONCATENATE("Produto: ",'6_ME Comp Subcomp e Produtos'!A53)</f>
        <v>Produto: 0</v>
      </c>
      <c r="B53" s="499">
        <f>D53-C53</f>
        <v>0</v>
      </c>
      <c r="C53" s="500"/>
      <c r="D53" s="499">
        <f>'19_Cronograma Físico Financeiro'!D53</f>
        <v>0</v>
      </c>
      <c r="E53" s="499">
        <f>G53-F53</f>
        <v>0</v>
      </c>
      <c r="F53" s="500"/>
      <c r="G53" s="499">
        <f>'19_Cronograma Físico Financeiro'!E53</f>
        <v>0</v>
      </c>
      <c r="H53" s="499">
        <f>J53-I53</f>
        <v>0</v>
      </c>
      <c r="I53" s="500"/>
      <c r="J53" s="499">
        <f>'19_Cronograma Físico Financeiro'!F53</f>
        <v>0</v>
      </c>
      <c r="K53" s="499">
        <f>M53-L53</f>
        <v>0</v>
      </c>
      <c r="L53" s="500"/>
      <c r="M53" s="499">
        <f>'19_Cronograma Físico Financeiro'!G53</f>
        <v>0</v>
      </c>
      <c r="N53" s="499">
        <f>P53-O53</f>
        <v>0</v>
      </c>
      <c r="O53" s="500"/>
      <c r="P53" s="499">
        <f>'19_Cronograma Físico Financeiro'!H53</f>
        <v>0</v>
      </c>
      <c r="Q53" s="499">
        <f>S53-R53</f>
        <v>0</v>
      </c>
      <c r="R53" s="500"/>
      <c r="S53" s="499">
        <f>'19_Cronograma Físico Financeiro'!I53</f>
        <v>0</v>
      </c>
      <c r="T53" s="499">
        <f>V53-U53</f>
        <v>0</v>
      </c>
      <c r="U53" s="500"/>
      <c r="V53" s="499">
        <f>'19_Cronograma Físico Financeiro'!J53</f>
        <v>0</v>
      </c>
      <c r="W53" s="501">
        <f t="shared" si="21"/>
        <v>0</v>
      </c>
      <c r="X53" s="501">
        <f t="shared" si="21"/>
        <v>0</v>
      </c>
      <c r="Y53" s="501">
        <f>W53+X53</f>
        <v>0</v>
      </c>
      <c r="Z53" s="429">
        <f>Y53/2.1/1000</f>
        <v>0</v>
      </c>
      <c r="AB53" s="502"/>
    </row>
    <row r="54" spans="1:28" s="407" customFormat="1" ht="31.5" customHeight="1" hidden="1">
      <c r="A54" s="471" t="str">
        <f>CONCATENATE("Produto: ",'6_ME Comp Subcomp e Produtos'!A54)</f>
        <v>Produto: 0</v>
      </c>
      <c r="B54" s="499">
        <f>D54-C54</f>
        <v>0</v>
      </c>
      <c r="C54" s="500"/>
      <c r="D54" s="499">
        <f>'19_Cronograma Físico Financeiro'!D54</f>
        <v>0</v>
      </c>
      <c r="E54" s="499">
        <f>G54-F54</f>
        <v>0</v>
      </c>
      <c r="F54" s="500"/>
      <c r="G54" s="499">
        <f>'19_Cronograma Físico Financeiro'!E54</f>
        <v>0</v>
      </c>
      <c r="H54" s="499">
        <f>J54-I54</f>
        <v>0</v>
      </c>
      <c r="I54" s="500"/>
      <c r="J54" s="499">
        <f>'19_Cronograma Físico Financeiro'!F54</f>
        <v>0</v>
      </c>
      <c r="K54" s="499">
        <f>M54-L54</f>
        <v>0</v>
      </c>
      <c r="L54" s="500"/>
      <c r="M54" s="499">
        <f>'19_Cronograma Físico Financeiro'!G54</f>
        <v>0</v>
      </c>
      <c r="N54" s="499">
        <f>P54-O54</f>
        <v>0</v>
      </c>
      <c r="O54" s="500"/>
      <c r="P54" s="499">
        <f>'19_Cronograma Físico Financeiro'!H54</f>
        <v>0</v>
      </c>
      <c r="Q54" s="499">
        <f>S54-R54</f>
        <v>0</v>
      </c>
      <c r="R54" s="500"/>
      <c r="S54" s="499">
        <f>'19_Cronograma Físico Financeiro'!I54</f>
        <v>0</v>
      </c>
      <c r="T54" s="499">
        <f>V54-U54</f>
        <v>0</v>
      </c>
      <c r="U54" s="500"/>
      <c r="V54" s="499">
        <f>'19_Cronograma Físico Financeiro'!J54</f>
        <v>0</v>
      </c>
      <c r="W54" s="501">
        <f t="shared" si="21"/>
        <v>0</v>
      </c>
      <c r="X54" s="501">
        <f t="shared" si="21"/>
        <v>0</v>
      </c>
      <c r="Y54" s="501">
        <f>W54+X54</f>
        <v>0</v>
      </c>
      <c r="Z54" s="429">
        <f>Y54/2.1/1000</f>
        <v>0</v>
      </c>
      <c r="AB54" s="502"/>
    </row>
    <row r="55" spans="1:28" s="407" customFormat="1" ht="34.5" customHeight="1" hidden="1">
      <c r="A55" s="471" t="str">
        <f>CONCATENATE("Produto: ",'6_ME Comp Subcomp e Produtos'!A55)</f>
        <v>Produto: 0</v>
      </c>
      <c r="B55" s="499">
        <f>D55-C55</f>
        <v>0</v>
      </c>
      <c r="C55" s="500"/>
      <c r="D55" s="499">
        <f>'19_Cronograma Físico Financeiro'!D55</f>
        <v>0</v>
      </c>
      <c r="E55" s="499">
        <f>G55-F55</f>
        <v>0</v>
      </c>
      <c r="F55" s="500"/>
      <c r="G55" s="499">
        <f>'19_Cronograma Físico Financeiro'!E55</f>
        <v>0</v>
      </c>
      <c r="H55" s="499">
        <f>J55-I55</f>
        <v>0</v>
      </c>
      <c r="I55" s="500"/>
      <c r="J55" s="499">
        <f>'19_Cronograma Físico Financeiro'!F55</f>
        <v>0</v>
      </c>
      <c r="K55" s="499">
        <f>M55-L55</f>
        <v>0</v>
      </c>
      <c r="L55" s="500"/>
      <c r="M55" s="499">
        <f>'19_Cronograma Físico Financeiro'!G55</f>
        <v>0</v>
      </c>
      <c r="N55" s="499">
        <f>P55-O55</f>
        <v>0</v>
      </c>
      <c r="O55" s="500"/>
      <c r="P55" s="499">
        <f>'19_Cronograma Físico Financeiro'!H55</f>
        <v>0</v>
      </c>
      <c r="Q55" s="499">
        <f>S55-R55</f>
        <v>0</v>
      </c>
      <c r="R55" s="500"/>
      <c r="S55" s="499">
        <f>'19_Cronograma Físico Financeiro'!I55</f>
        <v>0</v>
      </c>
      <c r="T55" s="499">
        <f>V55-U55</f>
        <v>0</v>
      </c>
      <c r="U55" s="500"/>
      <c r="V55" s="499">
        <f>'19_Cronograma Físico Financeiro'!J55</f>
        <v>0</v>
      </c>
      <c r="W55" s="501">
        <f t="shared" si="21"/>
        <v>0</v>
      </c>
      <c r="X55" s="501">
        <f t="shared" si="21"/>
        <v>0</v>
      </c>
      <c r="Y55" s="501">
        <f>W55+X55</f>
        <v>0</v>
      </c>
      <c r="Z55" s="429">
        <f>Y55/2.1/1000</f>
        <v>0</v>
      </c>
      <c r="AB55" s="502"/>
    </row>
    <row r="56" spans="1:28" s="430" customFormat="1" ht="35.25" customHeight="1">
      <c r="A56" s="493" t="s">
        <v>32</v>
      </c>
      <c r="B56" s="494">
        <f aca="true" t="shared" si="22" ref="B56:Y56">B57</f>
        <v>11274.060000000005</v>
      </c>
      <c r="C56" s="494">
        <f t="shared" si="22"/>
        <v>37423.63</v>
      </c>
      <c r="D56" s="494">
        <f t="shared" si="22"/>
        <v>48697.69</v>
      </c>
      <c r="E56" s="494">
        <f t="shared" si="22"/>
        <v>7717.780000000001</v>
      </c>
      <c r="F56" s="494">
        <f t="shared" si="22"/>
        <v>2417.56</v>
      </c>
      <c r="G56" s="494">
        <f t="shared" si="22"/>
        <v>10135.34</v>
      </c>
      <c r="H56" s="494">
        <f t="shared" si="22"/>
        <v>9304.24</v>
      </c>
      <c r="I56" s="494">
        <f t="shared" si="22"/>
        <v>2673.7</v>
      </c>
      <c r="J56" s="494">
        <f t="shared" si="22"/>
        <v>11977.939999999999</v>
      </c>
      <c r="K56" s="494">
        <f t="shared" si="22"/>
        <v>5690</v>
      </c>
      <c r="L56" s="494">
        <f t="shared" si="22"/>
        <v>11817.19</v>
      </c>
      <c r="M56" s="494">
        <f t="shared" si="22"/>
        <v>17507.190000000002</v>
      </c>
      <c r="N56" s="494">
        <f t="shared" si="22"/>
        <v>9433.490000000002</v>
      </c>
      <c r="O56" s="494">
        <f t="shared" si="22"/>
        <v>8528.07</v>
      </c>
      <c r="P56" s="494">
        <f t="shared" si="22"/>
        <v>17961.56</v>
      </c>
      <c r="Q56" s="494">
        <f t="shared" si="22"/>
        <v>24712.79</v>
      </c>
      <c r="R56" s="494">
        <f t="shared" si="22"/>
        <v>0</v>
      </c>
      <c r="S56" s="494">
        <f t="shared" si="22"/>
        <v>24712.79</v>
      </c>
      <c r="T56" s="494">
        <f t="shared" si="22"/>
        <v>0</v>
      </c>
      <c r="U56" s="494">
        <f t="shared" si="22"/>
        <v>0</v>
      </c>
      <c r="V56" s="494">
        <f t="shared" si="22"/>
        <v>0</v>
      </c>
      <c r="W56" s="494">
        <f t="shared" si="22"/>
        <v>68132.36000000002</v>
      </c>
      <c r="X56" s="494">
        <f t="shared" si="22"/>
        <v>62860.149999999994</v>
      </c>
      <c r="Y56" s="494">
        <f t="shared" si="22"/>
        <v>130992.51000000001</v>
      </c>
      <c r="Z56" s="495" t="e">
        <f>NA()</f>
        <v>#N/A</v>
      </c>
      <c r="AB56" s="496"/>
    </row>
    <row r="57" spans="1:28" s="407" customFormat="1" ht="35.25" customHeight="1">
      <c r="A57" s="473" t="str">
        <f>CONCATENATE("Componente: ",'6_ME Comp Subcomp e Produtos'!A56)</f>
        <v>Componente: ADMINISTRAÇÃO</v>
      </c>
      <c r="B57" s="503">
        <f aca="true" t="shared" si="23" ref="B57:Y57">B58+B64</f>
        <v>11274.060000000005</v>
      </c>
      <c r="C57" s="503">
        <f t="shared" si="23"/>
        <v>37423.63</v>
      </c>
      <c r="D57" s="503">
        <f t="shared" si="23"/>
        <v>48697.69</v>
      </c>
      <c r="E57" s="503">
        <f t="shared" si="23"/>
        <v>7717.780000000001</v>
      </c>
      <c r="F57" s="503">
        <f t="shared" si="23"/>
        <v>2417.56</v>
      </c>
      <c r="G57" s="503">
        <f t="shared" si="23"/>
        <v>10135.34</v>
      </c>
      <c r="H57" s="503">
        <f t="shared" si="23"/>
        <v>9304.24</v>
      </c>
      <c r="I57" s="503">
        <f t="shared" si="23"/>
        <v>2673.7</v>
      </c>
      <c r="J57" s="503">
        <f t="shared" si="23"/>
        <v>11977.939999999999</v>
      </c>
      <c r="K57" s="503">
        <f t="shared" si="23"/>
        <v>5690</v>
      </c>
      <c r="L57" s="503">
        <f t="shared" si="23"/>
        <v>11817.19</v>
      </c>
      <c r="M57" s="503">
        <f t="shared" si="23"/>
        <v>17507.190000000002</v>
      </c>
      <c r="N57" s="503">
        <f t="shared" si="23"/>
        <v>9433.490000000002</v>
      </c>
      <c r="O57" s="503">
        <f t="shared" si="23"/>
        <v>8528.07</v>
      </c>
      <c r="P57" s="503">
        <f t="shared" si="23"/>
        <v>17961.56</v>
      </c>
      <c r="Q57" s="503">
        <f t="shared" si="23"/>
        <v>24712.79</v>
      </c>
      <c r="R57" s="503">
        <f t="shared" si="23"/>
        <v>0</v>
      </c>
      <c r="S57" s="503">
        <f t="shared" si="23"/>
        <v>24712.79</v>
      </c>
      <c r="T57" s="503">
        <f t="shared" si="23"/>
        <v>0</v>
      </c>
      <c r="U57" s="503">
        <f t="shared" si="23"/>
        <v>0</v>
      </c>
      <c r="V57" s="503">
        <f t="shared" si="23"/>
        <v>0</v>
      </c>
      <c r="W57" s="503">
        <f t="shared" si="23"/>
        <v>68132.36000000002</v>
      </c>
      <c r="X57" s="503">
        <f t="shared" si="23"/>
        <v>62860.149999999994</v>
      </c>
      <c r="Y57" s="503">
        <f t="shared" si="23"/>
        <v>130992.51000000001</v>
      </c>
      <c r="Z57" s="429"/>
      <c r="AB57" s="502"/>
    </row>
    <row r="58" spans="1:28" s="407" customFormat="1" ht="23.25" customHeight="1">
      <c r="A58" s="475" t="str">
        <f>CONCATENATE("Subcomponente: ",'6_ME Comp Subcomp e Produtos'!A57)</f>
        <v>Subcomponente: A.1 Administração do projeto</v>
      </c>
      <c r="B58" s="498">
        <f aca="true" t="shared" si="24" ref="B58:Y58">SUM(B59:B63)</f>
        <v>11274.060000000005</v>
      </c>
      <c r="C58" s="498">
        <f t="shared" si="24"/>
        <v>37423.63</v>
      </c>
      <c r="D58" s="498">
        <f t="shared" si="24"/>
        <v>48697.69</v>
      </c>
      <c r="E58" s="498">
        <f t="shared" si="24"/>
        <v>3665.48</v>
      </c>
      <c r="F58" s="498">
        <f t="shared" si="24"/>
        <v>78.48</v>
      </c>
      <c r="G58" s="498">
        <f t="shared" si="24"/>
        <v>3743.96</v>
      </c>
      <c r="H58" s="498">
        <f t="shared" si="24"/>
        <v>7087.499999999999</v>
      </c>
      <c r="I58" s="498">
        <f t="shared" si="24"/>
        <v>2634.46</v>
      </c>
      <c r="J58" s="498">
        <f t="shared" si="24"/>
        <v>9721.96</v>
      </c>
      <c r="K58" s="498">
        <f t="shared" si="24"/>
        <v>5690</v>
      </c>
      <c r="L58" s="498">
        <f t="shared" si="24"/>
        <v>11817.19</v>
      </c>
      <c r="M58" s="498">
        <f t="shared" si="24"/>
        <v>17507.190000000002</v>
      </c>
      <c r="N58" s="498">
        <f t="shared" si="24"/>
        <v>0</v>
      </c>
      <c r="O58" s="498">
        <f t="shared" si="24"/>
        <v>0</v>
      </c>
      <c r="P58" s="498">
        <f t="shared" si="24"/>
        <v>0</v>
      </c>
      <c r="Q58" s="498">
        <f t="shared" si="24"/>
        <v>4143.42</v>
      </c>
      <c r="R58" s="498">
        <f t="shared" si="24"/>
        <v>0</v>
      </c>
      <c r="S58" s="498">
        <f t="shared" si="24"/>
        <v>4143.42</v>
      </c>
      <c r="T58" s="498">
        <f t="shared" si="24"/>
        <v>0</v>
      </c>
      <c r="U58" s="498">
        <f t="shared" si="24"/>
        <v>0</v>
      </c>
      <c r="V58" s="498">
        <f t="shared" si="24"/>
        <v>0</v>
      </c>
      <c r="W58" s="498">
        <f t="shared" si="24"/>
        <v>31860.460000000006</v>
      </c>
      <c r="X58" s="498">
        <f t="shared" si="24"/>
        <v>51953.759999999995</v>
      </c>
      <c r="Y58" s="498">
        <f t="shared" si="24"/>
        <v>83814.22</v>
      </c>
      <c r="Z58" s="429">
        <f>Y58/2.1/1000</f>
        <v>39.91153333333333</v>
      </c>
      <c r="AB58" s="502"/>
    </row>
    <row r="59" spans="1:28" s="407" customFormat="1" ht="39" customHeight="1">
      <c r="A59" s="471" t="str">
        <f>CONCATENATE("Produto: ",'6_ME Comp Subcomp e Produtos'!A58)</f>
        <v>Produto: UEL instituída (definição de pessoal, designações, vinculação), estruturada (física e equipamentos) e instalada.</v>
      </c>
      <c r="B59" s="499">
        <f>D59-C59</f>
        <v>0</v>
      </c>
      <c r="C59" s="500">
        <v>0</v>
      </c>
      <c r="D59" s="499">
        <f>'19_Cronograma Físico Financeiro'!D58</f>
        <v>0</v>
      </c>
      <c r="E59" s="499">
        <f>G59-F59</f>
        <v>0</v>
      </c>
      <c r="F59" s="500">
        <v>0</v>
      </c>
      <c r="G59" s="499">
        <f>'19_Cronograma Físico Financeiro'!E58</f>
        <v>0</v>
      </c>
      <c r="H59" s="499">
        <f>J59-I59</f>
        <v>0</v>
      </c>
      <c r="I59" s="500">
        <v>0</v>
      </c>
      <c r="J59" s="499">
        <f>'19_Cronograma Físico Financeiro'!F58</f>
        <v>0</v>
      </c>
      <c r="K59" s="499">
        <f>M59-L59</f>
        <v>5690</v>
      </c>
      <c r="L59" s="500">
        <v>0</v>
      </c>
      <c r="M59" s="499">
        <f>'19_Cronograma Físico Financeiro'!G58</f>
        <v>5690</v>
      </c>
      <c r="N59" s="499">
        <f>P59-O59</f>
        <v>0</v>
      </c>
      <c r="O59" s="500">
        <v>0</v>
      </c>
      <c r="P59" s="499">
        <f>'19_Cronograma Físico Financeiro'!H58</f>
        <v>0</v>
      </c>
      <c r="Q59" s="499">
        <f>S59-R59</f>
        <v>0</v>
      </c>
      <c r="R59" s="500">
        <v>0</v>
      </c>
      <c r="S59" s="499">
        <f>'19_Cronograma Físico Financeiro'!I58</f>
        <v>0</v>
      </c>
      <c r="T59" s="499">
        <f>V59-U59</f>
        <v>0</v>
      </c>
      <c r="U59" s="500">
        <v>0</v>
      </c>
      <c r="V59" s="499">
        <f>'19_Cronograma Físico Financeiro'!J58</f>
        <v>0</v>
      </c>
      <c r="W59" s="501">
        <f aca="true" t="shared" si="25" ref="W59:X63">B59+E59+H59+K59+N59+Q59+T59</f>
        <v>5690</v>
      </c>
      <c r="X59" s="501">
        <f t="shared" si="25"/>
        <v>0</v>
      </c>
      <c r="Y59" s="501">
        <f>W59+X59</f>
        <v>5690</v>
      </c>
      <c r="Z59" s="429">
        <f>SUM(Z60:Z64)</f>
        <v>59.66786190476191</v>
      </c>
      <c r="AB59" s="502"/>
    </row>
    <row r="60" spans="1:28" s="407" customFormat="1" ht="33" customHeight="1">
      <c r="A60" s="471" t="str">
        <f>CONCATENATE("Produto: ",'6_ME Comp Subcomp e Produtos'!A59)</f>
        <v>Produto: Equipe da UEL capacitada</v>
      </c>
      <c r="B60" s="499">
        <f>D60-C60</f>
        <v>8979.520000000004</v>
      </c>
      <c r="C60" s="500">
        <v>33008.03</v>
      </c>
      <c r="D60" s="499">
        <f>'19_Cronograma Físico Financeiro'!D59</f>
        <v>41987.55</v>
      </c>
      <c r="E60" s="499">
        <f>G60-F60</f>
        <v>1909.02</v>
      </c>
      <c r="F60" s="500">
        <v>39.24</v>
      </c>
      <c r="G60" s="499">
        <f>'19_Cronograma Físico Financeiro'!E59</f>
        <v>1948.26</v>
      </c>
      <c r="H60" s="499">
        <f>J60-I60</f>
        <v>7087.499999999999</v>
      </c>
      <c r="I60" s="500">
        <v>2634.46</v>
      </c>
      <c r="J60" s="499">
        <f>'19_Cronograma Físico Financeiro'!F59</f>
        <v>9721.96</v>
      </c>
      <c r="K60" s="499">
        <f>M60-L60</f>
        <v>0</v>
      </c>
      <c r="L60" s="500">
        <v>11817.19</v>
      </c>
      <c r="M60" s="499">
        <f>'19_Cronograma Físico Financeiro'!G59</f>
        <v>11817.19</v>
      </c>
      <c r="N60" s="499">
        <f>P60-O60</f>
        <v>0</v>
      </c>
      <c r="O60" s="500">
        <v>0</v>
      </c>
      <c r="P60" s="499">
        <f>'19_Cronograma Físico Financeiro'!H59</f>
        <v>0</v>
      </c>
      <c r="Q60" s="499">
        <f>S60-R60</f>
        <v>4143.42</v>
      </c>
      <c r="R60" s="500">
        <v>0</v>
      </c>
      <c r="S60" s="499">
        <f>'19_Cronograma Físico Financeiro'!I59</f>
        <v>4143.42</v>
      </c>
      <c r="T60" s="499">
        <f>V60-U60</f>
        <v>0</v>
      </c>
      <c r="U60" s="500">
        <v>0</v>
      </c>
      <c r="V60" s="499">
        <f>'19_Cronograma Físico Financeiro'!J59</f>
        <v>0</v>
      </c>
      <c r="W60" s="501">
        <f t="shared" si="25"/>
        <v>22119.460000000006</v>
      </c>
      <c r="X60" s="501">
        <f t="shared" si="25"/>
        <v>47498.92</v>
      </c>
      <c r="Y60" s="501">
        <f>W60+X60</f>
        <v>69618.38</v>
      </c>
      <c r="Z60" s="429">
        <f>Y60/2.1/1000</f>
        <v>33.15160952380952</v>
      </c>
      <c r="AB60" s="502"/>
    </row>
    <row r="61" spans="1:28" s="407" customFormat="1" ht="29.25" customHeight="1">
      <c r="A61" s="471" t="str">
        <f>CONCATENATE("Produto: ",'6_ME Comp Subcomp e Produtos'!A60)</f>
        <v>Produto: Plano de Ação para implementação do projeto elaborado </v>
      </c>
      <c r="B61" s="499">
        <f>D61-C61</f>
        <v>2294.54</v>
      </c>
      <c r="C61" s="500">
        <v>4415.6</v>
      </c>
      <c r="D61" s="499">
        <f>'19_Cronograma Físico Financeiro'!D60</f>
        <v>6710.14</v>
      </c>
      <c r="E61" s="499">
        <f>G61-F61</f>
        <v>1756.46</v>
      </c>
      <c r="F61" s="500">
        <v>39.24</v>
      </c>
      <c r="G61" s="499">
        <f>'19_Cronograma Físico Financeiro'!E60</f>
        <v>1795.7</v>
      </c>
      <c r="H61" s="499">
        <f>J61-I61</f>
        <v>0</v>
      </c>
      <c r="I61" s="500">
        <v>0</v>
      </c>
      <c r="J61" s="499">
        <f>'19_Cronograma Físico Financeiro'!F60</f>
        <v>0</v>
      </c>
      <c r="K61" s="499">
        <f>M61-L61</f>
        <v>0</v>
      </c>
      <c r="L61" s="500">
        <v>0</v>
      </c>
      <c r="M61" s="499">
        <f>'19_Cronograma Físico Financeiro'!G60</f>
        <v>0</v>
      </c>
      <c r="N61" s="499">
        <f>P61-O61</f>
        <v>0</v>
      </c>
      <c r="O61" s="500">
        <v>0</v>
      </c>
      <c r="P61" s="499">
        <f>'19_Cronograma Físico Financeiro'!H60</f>
        <v>0</v>
      </c>
      <c r="Q61" s="499">
        <f>S61-R61</f>
        <v>0</v>
      </c>
      <c r="R61" s="500">
        <v>0</v>
      </c>
      <c r="S61" s="499">
        <f>'19_Cronograma Físico Financeiro'!I60</f>
        <v>0</v>
      </c>
      <c r="T61" s="499">
        <f>V61-U61</f>
        <v>0</v>
      </c>
      <c r="U61" s="500">
        <v>0</v>
      </c>
      <c r="V61" s="499">
        <f>'19_Cronograma Físico Financeiro'!J60</f>
        <v>0</v>
      </c>
      <c r="W61" s="501">
        <f t="shared" si="25"/>
        <v>4051</v>
      </c>
      <c r="X61" s="501">
        <f t="shared" si="25"/>
        <v>4454.84</v>
      </c>
      <c r="Y61" s="501">
        <f>W61+X61</f>
        <v>8505.84</v>
      </c>
      <c r="Z61" s="429">
        <f>Y61/2.1/1000</f>
        <v>4.0504</v>
      </c>
      <c r="AB61" s="502"/>
    </row>
    <row r="62" spans="1:28" s="407" customFormat="1" ht="36.75" customHeight="1" hidden="1">
      <c r="A62" s="471" t="str">
        <f>CONCATENATE("Produto: ",'6_ME Comp Subcomp e Produtos'!A61)</f>
        <v>Produto: 0</v>
      </c>
      <c r="B62" s="499">
        <f>D62-C62</f>
        <v>0</v>
      </c>
      <c r="C62" s="500"/>
      <c r="D62" s="499">
        <f>'19_Cronograma Físico Financeiro'!D61</f>
        <v>0</v>
      </c>
      <c r="E62" s="499">
        <f>G62-F62</f>
        <v>0</v>
      </c>
      <c r="F62" s="500"/>
      <c r="G62" s="499">
        <f>'19_Cronograma Físico Financeiro'!E61</f>
        <v>0</v>
      </c>
      <c r="H62" s="499">
        <f>J62-I62</f>
        <v>0</v>
      </c>
      <c r="I62" s="500"/>
      <c r="J62" s="499">
        <f>'19_Cronograma Físico Financeiro'!F61</f>
        <v>0</v>
      </c>
      <c r="K62" s="499">
        <f>M62-L62</f>
        <v>0</v>
      </c>
      <c r="L62" s="500"/>
      <c r="M62" s="499">
        <f>'19_Cronograma Físico Financeiro'!G61</f>
        <v>0</v>
      </c>
      <c r="N62" s="499">
        <f>P62-O62</f>
        <v>0</v>
      </c>
      <c r="O62" s="500"/>
      <c r="P62" s="499">
        <f>'19_Cronograma Físico Financeiro'!H61</f>
        <v>0</v>
      </c>
      <c r="Q62" s="499">
        <f>S62-R62</f>
        <v>0</v>
      </c>
      <c r="R62" s="500"/>
      <c r="S62" s="499">
        <f>'19_Cronograma Físico Financeiro'!I61</f>
        <v>0</v>
      </c>
      <c r="T62" s="499">
        <f>V62-U62</f>
        <v>0</v>
      </c>
      <c r="U62" s="500"/>
      <c r="V62" s="499">
        <f>'19_Cronograma Físico Financeiro'!J61</f>
        <v>0</v>
      </c>
      <c r="W62" s="501">
        <f t="shared" si="25"/>
        <v>0</v>
      </c>
      <c r="X62" s="501">
        <f t="shared" si="25"/>
        <v>0</v>
      </c>
      <c r="Y62" s="501">
        <f>W62+X62</f>
        <v>0</v>
      </c>
      <c r="Z62" s="429">
        <f>Y62/2.1/1000</f>
        <v>0</v>
      </c>
      <c r="AB62" s="502"/>
    </row>
    <row r="63" spans="1:28" s="407" customFormat="1" ht="33.75" customHeight="1" hidden="1">
      <c r="A63" s="471" t="str">
        <f>CONCATENATE("Produto: ",'6_ME Comp Subcomp e Produtos'!A62)</f>
        <v>Produto: 0</v>
      </c>
      <c r="B63" s="499">
        <f>D63-C63</f>
        <v>0</v>
      </c>
      <c r="C63" s="500"/>
      <c r="D63" s="499">
        <f>'19_Cronograma Físico Financeiro'!D62</f>
        <v>0</v>
      </c>
      <c r="E63" s="499">
        <f>G63-F63</f>
        <v>0</v>
      </c>
      <c r="F63" s="500"/>
      <c r="G63" s="499">
        <f>'19_Cronograma Físico Financeiro'!E62</f>
        <v>0</v>
      </c>
      <c r="H63" s="499">
        <f>J63-I63</f>
        <v>0</v>
      </c>
      <c r="I63" s="500"/>
      <c r="J63" s="499">
        <f>'19_Cronograma Físico Financeiro'!F62</f>
        <v>0</v>
      </c>
      <c r="K63" s="499">
        <f>M63-L63</f>
        <v>0</v>
      </c>
      <c r="L63" s="500"/>
      <c r="M63" s="499">
        <f>'19_Cronograma Físico Financeiro'!G62</f>
        <v>0</v>
      </c>
      <c r="N63" s="499">
        <f>P63-O63</f>
        <v>0</v>
      </c>
      <c r="O63" s="500"/>
      <c r="P63" s="499">
        <f>'19_Cronograma Físico Financeiro'!H62</f>
        <v>0</v>
      </c>
      <c r="Q63" s="499">
        <f>S63-R63</f>
        <v>0</v>
      </c>
      <c r="R63" s="500"/>
      <c r="S63" s="499">
        <f>'19_Cronograma Físico Financeiro'!I62</f>
        <v>0</v>
      </c>
      <c r="T63" s="499">
        <f>V63-U63</f>
        <v>0</v>
      </c>
      <c r="U63" s="500"/>
      <c r="V63" s="499">
        <f>'19_Cronograma Físico Financeiro'!J62</f>
        <v>0</v>
      </c>
      <c r="W63" s="501">
        <f t="shared" si="25"/>
        <v>0</v>
      </c>
      <c r="X63" s="501">
        <f t="shared" si="25"/>
        <v>0</v>
      </c>
      <c r="Y63" s="501">
        <f>W63+X63</f>
        <v>0</v>
      </c>
      <c r="Z63" s="429">
        <f>Y63/2.1/1000</f>
        <v>0</v>
      </c>
      <c r="AB63" s="502"/>
    </row>
    <row r="64" spans="1:28" s="407" customFormat="1" ht="28.5" customHeight="1">
      <c r="A64" s="475" t="str">
        <f>CONCATENATE("Subcomponente: ",'6_ME Comp Subcomp e Produtos'!A63)</f>
        <v>Subcomponente: A.2 Monitoramento e avaliação</v>
      </c>
      <c r="B64" s="498">
        <f aca="true" t="shared" si="26" ref="B64:Y64">SUM(B65:B69)</f>
        <v>0</v>
      </c>
      <c r="C64" s="498">
        <f t="shared" si="26"/>
        <v>0</v>
      </c>
      <c r="D64" s="498">
        <f t="shared" si="26"/>
        <v>0</v>
      </c>
      <c r="E64" s="498">
        <f t="shared" si="26"/>
        <v>4052.300000000001</v>
      </c>
      <c r="F64" s="498">
        <f t="shared" si="26"/>
        <v>2339.08</v>
      </c>
      <c r="G64" s="498">
        <f t="shared" si="26"/>
        <v>6391.380000000001</v>
      </c>
      <c r="H64" s="498">
        <f t="shared" si="26"/>
        <v>2216.7400000000002</v>
      </c>
      <c r="I64" s="498">
        <f t="shared" si="26"/>
        <v>39.24</v>
      </c>
      <c r="J64" s="498">
        <f t="shared" si="26"/>
        <v>2255.98</v>
      </c>
      <c r="K64" s="498">
        <f t="shared" si="26"/>
        <v>0</v>
      </c>
      <c r="L64" s="498">
        <f t="shared" si="26"/>
        <v>0</v>
      </c>
      <c r="M64" s="498">
        <f t="shared" si="26"/>
        <v>0</v>
      </c>
      <c r="N64" s="498">
        <f t="shared" si="26"/>
        <v>9433.490000000002</v>
      </c>
      <c r="O64" s="498">
        <f t="shared" si="26"/>
        <v>8528.07</v>
      </c>
      <c r="P64" s="498">
        <f t="shared" si="26"/>
        <v>17961.56</v>
      </c>
      <c r="Q64" s="498">
        <f t="shared" si="26"/>
        <v>20569.37</v>
      </c>
      <c r="R64" s="498">
        <f t="shared" si="26"/>
        <v>0</v>
      </c>
      <c r="S64" s="498">
        <f t="shared" si="26"/>
        <v>20569.37</v>
      </c>
      <c r="T64" s="498">
        <f t="shared" si="26"/>
        <v>0</v>
      </c>
      <c r="U64" s="498">
        <f t="shared" si="26"/>
        <v>0</v>
      </c>
      <c r="V64" s="498">
        <f t="shared" si="26"/>
        <v>0</v>
      </c>
      <c r="W64" s="498">
        <f t="shared" si="26"/>
        <v>36271.9</v>
      </c>
      <c r="X64" s="498">
        <f t="shared" si="26"/>
        <v>10906.39</v>
      </c>
      <c r="Y64" s="498">
        <f t="shared" si="26"/>
        <v>47178.29</v>
      </c>
      <c r="Z64" s="429">
        <f>Y64/2.1/1000</f>
        <v>22.46585238095238</v>
      </c>
      <c r="AB64" s="502"/>
    </row>
    <row r="65" spans="1:28" s="407" customFormat="1" ht="30.75" customHeight="1">
      <c r="A65" s="471" t="str">
        <f>CONCATENATE("Produto: ",'6_ME Comp Subcomp e Produtos'!A64)</f>
        <v>Produto: Sistemática de gestão, monitoramento e avaliação do projeto criada e implantada</v>
      </c>
      <c r="B65" s="499">
        <f>D65-C65</f>
        <v>0</v>
      </c>
      <c r="C65" s="500">
        <v>0</v>
      </c>
      <c r="D65" s="499">
        <f>'19_Cronograma Físico Financeiro'!D64</f>
        <v>0</v>
      </c>
      <c r="E65" s="499">
        <f>G65-F65</f>
        <v>4052.300000000001</v>
      </c>
      <c r="F65" s="500">
        <v>2339.08</v>
      </c>
      <c r="G65" s="499">
        <f>'19_Cronograma Físico Financeiro'!E64</f>
        <v>6391.380000000001</v>
      </c>
      <c r="H65" s="499">
        <f>J65-I65</f>
        <v>2216.7400000000002</v>
      </c>
      <c r="I65" s="500">
        <v>39.24</v>
      </c>
      <c r="J65" s="499">
        <f>'19_Cronograma Físico Financeiro'!F64</f>
        <v>2255.98</v>
      </c>
      <c r="K65" s="499">
        <f>M65-L65</f>
        <v>0</v>
      </c>
      <c r="L65" s="500">
        <v>0</v>
      </c>
      <c r="M65" s="499">
        <f>'19_Cronograma Físico Financeiro'!G64</f>
        <v>0</v>
      </c>
      <c r="N65" s="499">
        <f>P65-O65</f>
        <v>9433.490000000002</v>
      </c>
      <c r="O65" s="500">
        <v>8528.07</v>
      </c>
      <c r="P65" s="499">
        <f>'19_Cronograma Físico Financeiro'!H64</f>
        <v>17961.56</v>
      </c>
      <c r="Q65" s="499">
        <f>S65-R65</f>
        <v>20569.37</v>
      </c>
      <c r="R65" s="500">
        <v>0</v>
      </c>
      <c r="S65" s="499">
        <f>'19_Cronograma Físico Financeiro'!I64</f>
        <v>20569.37</v>
      </c>
      <c r="T65" s="499">
        <f>V65-U65</f>
        <v>0</v>
      </c>
      <c r="U65" s="500">
        <v>0</v>
      </c>
      <c r="V65" s="499">
        <f>'19_Cronograma Físico Financeiro'!J64</f>
        <v>0</v>
      </c>
      <c r="W65" s="501">
        <f aca="true" t="shared" si="27" ref="W65:X69">B65+E65+H65+K65+N65+Q65+T65</f>
        <v>36271.9</v>
      </c>
      <c r="X65" s="501">
        <f t="shared" si="27"/>
        <v>10906.39</v>
      </c>
      <c r="Y65" s="501">
        <f aca="true" t="shared" si="28" ref="Y65:Y70">W65+X65</f>
        <v>47178.29</v>
      </c>
      <c r="Z65" s="429">
        <f>SUM(Z66:Z71)</f>
        <v>0</v>
      </c>
      <c r="AB65" s="502"/>
    </row>
    <row r="66" spans="1:28" s="407" customFormat="1" ht="24" customHeight="1" hidden="1">
      <c r="A66" s="471" t="str">
        <f>CONCATENATE("Produto: ",'6_ME Comp Subcomp e Produtos'!A65)</f>
        <v>Produto: 0</v>
      </c>
      <c r="B66" s="499">
        <f>D66-C66</f>
        <v>0</v>
      </c>
      <c r="C66" s="500"/>
      <c r="D66" s="499">
        <f>'19_Cronograma Físico Financeiro'!D65</f>
        <v>0</v>
      </c>
      <c r="E66" s="499">
        <f>G66-F66</f>
        <v>0</v>
      </c>
      <c r="F66" s="500"/>
      <c r="G66" s="499">
        <f>'19_Cronograma Físico Financeiro'!E65</f>
        <v>0</v>
      </c>
      <c r="H66" s="499">
        <f>J66-I66</f>
        <v>0</v>
      </c>
      <c r="I66" s="500"/>
      <c r="J66" s="499">
        <f>'19_Cronograma Físico Financeiro'!F65</f>
        <v>0</v>
      </c>
      <c r="K66" s="499">
        <f>M66-L66</f>
        <v>0</v>
      </c>
      <c r="L66" s="500"/>
      <c r="M66" s="499">
        <f>'19_Cronograma Físico Financeiro'!G65</f>
        <v>0</v>
      </c>
      <c r="N66" s="499">
        <f>P66-O66</f>
        <v>0</v>
      </c>
      <c r="O66" s="500"/>
      <c r="P66" s="499">
        <f>'19_Cronograma Físico Financeiro'!H65</f>
        <v>0</v>
      </c>
      <c r="Q66" s="499">
        <f>S66-R66</f>
        <v>0</v>
      </c>
      <c r="R66" s="500"/>
      <c r="S66" s="499">
        <f>'19_Cronograma Físico Financeiro'!I65</f>
        <v>0</v>
      </c>
      <c r="T66" s="499">
        <f>V66-U66</f>
        <v>0</v>
      </c>
      <c r="U66" s="500"/>
      <c r="V66" s="499">
        <f>'19_Cronograma Físico Financeiro'!J65</f>
        <v>0</v>
      </c>
      <c r="W66" s="501">
        <f t="shared" si="27"/>
        <v>0</v>
      </c>
      <c r="X66" s="501">
        <f t="shared" si="27"/>
        <v>0</v>
      </c>
      <c r="Y66" s="501">
        <f t="shared" si="28"/>
        <v>0</v>
      </c>
      <c r="Z66" s="429"/>
      <c r="AB66" s="502"/>
    </row>
    <row r="67" spans="1:28" s="407" customFormat="1" ht="31.5" customHeight="1" hidden="1">
      <c r="A67" s="471" t="str">
        <f>CONCATENATE("Produto: ",'6_ME Comp Subcomp e Produtos'!A66)</f>
        <v>Produto: 0</v>
      </c>
      <c r="B67" s="499">
        <f>D67-C67</f>
        <v>0</v>
      </c>
      <c r="C67" s="500"/>
      <c r="D67" s="499">
        <f>'19_Cronograma Físico Financeiro'!D66</f>
        <v>0</v>
      </c>
      <c r="E67" s="499">
        <f>G67-F67</f>
        <v>0</v>
      </c>
      <c r="F67" s="500"/>
      <c r="G67" s="499">
        <f>'19_Cronograma Físico Financeiro'!E66</f>
        <v>0</v>
      </c>
      <c r="H67" s="499">
        <f>J67-I67</f>
        <v>0</v>
      </c>
      <c r="I67" s="500"/>
      <c r="J67" s="499">
        <f>'19_Cronograma Físico Financeiro'!F66</f>
        <v>0</v>
      </c>
      <c r="K67" s="499">
        <f>M67-L67</f>
        <v>0</v>
      </c>
      <c r="L67" s="500"/>
      <c r="M67" s="499">
        <f>'19_Cronograma Físico Financeiro'!G66</f>
        <v>0</v>
      </c>
      <c r="N67" s="499">
        <f>P67-O67</f>
        <v>0</v>
      </c>
      <c r="O67" s="500"/>
      <c r="P67" s="499">
        <f>'19_Cronograma Físico Financeiro'!H66</f>
        <v>0</v>
      </c>
      <c r="Q67" s="499">
        <f>S67-R67</f>
        <v>0</v>
      </c>
      <c r="R67" s="500"/>
      <c r="S67" s="499">
        <f>'19_Cronograma Físico Financeiro'!I66</f>
        <v>0</v>
      </c>
      <c r="T67" s="499">
        <f>V67-U67</f>
        <v>0</v>
      </c>
      <c r="U67" s="500"/>
      <c r="V67" s="499">
        <f>'19_Cronograma Físico Financeiro'!J66</f>
        <v>0</v>
      </c>
      <c r="W67" s="501">
        <f t="shared" si="27"/>
        <v>0</v>
      </c>
      <c r="X67" s="501">
        <f t="shared" si="27"/>
        <v>0</v>
      </c>
      <c r="Y67" s="501">
        <f t="shared" si="28"/>
        <v>0</v>
      </c>
      <c r="Z67" s="429"/>
      <c r="AB67" s="502"/>
    </row>
    <row r="68" spans="1:28" s="407" customFormat="1" ht="27" customHeight="1" hidden="1">
      <c r="A68" s="471" t="str">
        <f>CONCATENATE("Produto: ",'6_ME Comp Subcomp e Produtos'!A67)</f>
        <v>Produto: 0</v>
      </c>
      <c r="B68" s="499">
        <f>D68-C68</f>
        <v>0</v>
      </c>
      <c r="C68" s="500"/>
      <c r="D68" s="499">
        <f>'19_Cronograma Físico Financeiro'!D67</f>
        <v>0</v>
      </c>
      <c r="E68" s="499">
        <f>G68-F68</f>
        <v>0</v>
      </c>
      <c r="F68" s="500"/>
      <c r="G68" s="499">
        <f>'19_Cronograma Físico Financeiro'!E67</f>
        <v>0</v>
      </c>
      <c r="H68" s="499">
        <f>J68-I68</f>
        <v>0</v>
      </c>
      <c r="I68" s="500"/>
      <c r="J68" s="499">
        <f>'19_Cronograma Físico Financeiro'!F67</f>
        <v>0</v>
      </c>
      <c r="K68" s="499">
        <f>M68-L68</f>
        <v>0</v>
      </c>
      <c r="L68" s="500"/>
      <c r="M68" s="499">
        <f>'19_Cronograma Físico Financeiro'!G67</f>
        <v>0</v>
      </c>
      <c r="N68" s="499">
        <f>P68-O68</f>
        <v>0</v>
      </c>
      <c r="O68" s="500"/>
      <c r="P68" s="499">
        <f>'19_Cronograma Físico Financeiro'!H67</f>
        <v>0</v>
      </c>
      <c r="Q68" s="499">
        <f>S68-R68</f>
        <v>0</v>
      </c>
      <c r="R68" s="500"/>
      <c r="S68" s="499">
        <f>'19_Cronograma Físico Financeiro'!I67</f>
        <v>0</v>
      </c>
      <c r="T68" s="499">
        <f>V68-U68</f>
        <v>0</v>
      </c>
      <c r="U68" s="500"/>
      <c r="V68" s="499">
        <f>'19_Cronograma Físico Financeiro'!J67</f>
        <v>0</v>
      </c>
      <c r="W68" s="501">
        <f t="shared" si="27"/>
        <v>0</v>
      </c>
      <c r="X68" s="501">
        <f t="shared" si="27"/>
        <v>0</v>
      </c>
      <c r="Y68" s="501">
        <f t="shared" si="28"/>
        <v>0</v>
      </c>
      <c r="Z68" s="429"/>
      <c r="AB68" s="502"/>
    </row>
    <row r="69" spans="1:28" s="407" customFormat="1" ht="36.75" customHeight="1" hidden="1">
      <c r="A69" s="471" t="str">
        <f>CONCATENATE("Produto: ",'6_ME Comp Subcomp e Produtos'!A68)</f>
        <v>Produto: 0</v>
      </c>
      <c r="B69" s="499">
        <f>D69-C69</f>
        <v>0</v>
      </c>
      <c r="C69" s="500"/>
      <c r="D69" s="499">
        <f>'19_Cronograma Físico Financeiro'!D68</f>
        <v>0</v>
      </c>
      <c r="E69" s="499">
        <f>G69-F69</f>
        <v>0</v>
      </c>
      <c r="F69" s="500"/>
      <c r="G69" s="499">
        <f>'19_Cronograma Físico Financeiro'!E68</f>
        <v>0</v>
      </c>
      <c r="H69" s="499">
        <f>J69-I69</f>
        <v>0</v>
      </c>
      <c r="I69" s="500"/>
      <c r="J69" s="499">
        <f>'19_Cronograma Físico Financeiro'!F68</f>
        <v>0</v>
      </c>
      <c r="K69" s="499">
        <f>M69-L69</f>
        <v>0</v>
      </c>
      <c r="L69" s="500"/>
      <c r="M69" s="499">
        <f>'19_Cronograma Físico Financeiro'!G68</f>
        <v>0</v>
      </c>
      <c r="N69" s="499">
        <f>P69-O69</f>
        <v>0</v>
      </c>
      <c r="O69" s="500"/>
      <c r="P69" s="499">
        <f>'19_Cronograma Físico Financeiro'!H68</f>
        <v>0</v>
      </c>
      <c r="Q69" s="499">
        <f>S69-R69</f>
        <v>0</v>
      </c>
      <c r="R69" s="500"/>
      <c r="S69" s="499">
        <f>'19_Cronograma Físico Financeiro'!I68</f>
        <v>0</v>
      </c>
      <c r="T69" s="499">
        <f>V69-U69</f>
        <v>0</v>
      </c>
      <c r="U69" s="500"/>
      <c r="V69" s="499">
        <f>'19_Cronograma Físico Financeiro'!J68</f>
        <v>0</v>
      </c>
      <c r="W69" s="501">
        <f t="shared" si="27"/>
        <v>0</v>
      </c>
      <c r="X69" s="501">
        <f t="shared" si="27"/>
        <v>0</v>
      </c>
      <c r="Y69" s="501">
        <f t="shared" si="28"/>
        <v>0</v>
      </c>
      <c r="Z69" s="429"/>
      <c r="AB69" s="502"/>
    </row>
    <row r="70" spans="1:25" ht="46.5" customHeight="1">
      <c r="A70" s="508" t="s">
        <v>194</v>
      </c>
      <c r="B70" s="509"/>
      <c r="C70" s="509"/>
      <c r="D70" s="509"/>
      <c r="E70" s="509"/>
      <c r="F70" s="509"/>
      <c r="G70" s="509"/>
      <c r="H70" s="509"/>
      <c r="I70" s="509"/>
      <c r="J70" s="509"/>
      <c r="K70" s="509"/>
      <c r="L70" s="509"/>
      <c r="M70" s="509"/>
      <c r="N70" s="509"/>
      <c r="O70" s="509"/>
      <c r="P70" s="509"/>
      <c r="Q70" s="509"/>
      <c r="R70" s="509"/>
      <c r="S70" s="509"/>
      <c r="T70" s="509"/>
      <c r="U70" s="509"/>
      <c r="V70" s="509"/>
      <c r="W70" s="509"/>
      <c r="X70" s="510">
        <f>'6_ME Comp Subcomp e Produtos'!E69</f>
        <v>82905</v>
      </c>
      <c r="Y70" s="511">
        <f t="shared" si="28"/>
        <v>82905</v>
      </c>
    </row>
    <row r="72" spans="1:8" ht="83.25" customHeight="1">
      <c r="A72" s="819" t="s">
        <v>269</v>
      </c>
      <c r="B72" s="819"/>
      <c r="C72" s="819"/>
      <c r="D72" s="819"/>
      <c r="E72" s="819"/>
      <c r="F72" s="819"/>
      <c r="G72" s="819"/>
      <c r="H72" s="819"/>
    </row>
  </sheetData>
  <sheetProtection selectLockedCells="1" selectUnlockedCells="1"/>
  <mergeCells count="10">
    <mergeCell ref="Q3:S3"/>
    <mergeCell ref="T3:V3"/>
    <mergeCell ref="W3:Y3"/>
    <mergeCell ref="A72:H72"/>
    <mergeCell ref="A3:A4"/>
    <mergeCell ref="B3:D3"/>
    <mergeCell ref="E3:G3"/>
    <mergeCell ref="H3:J3"/>
    <mergeCell ref="K3:M3"/>
    <mergeCell ref="N3:P3"/>
  </mergeCells>
  <printOptions/>
  <pageMargins left="0.6111111111111112" right="0.39375" top="0.85" bottom="0.5902777777777777" header="0.5118055555555555" footer="0.5118055555555555"/>
  <pageSetup horizontalDpi="300" verticalDpi="300" orientation="landscape" paperSize="9" scale="57" r:id="rId1"/>
  <headerFooter alignWithMargins="0">
    <oddHeader>&amp;LPROMOEX&amp;CProjeto &lt;UF&gt;</oddHeader>
    <oddFooter>&amp;LDocumento de Projeto&amp;C&amp;A&amp;RPag. &amp;P / &amp;N</oddFooter>
  </headerFooter>
  <rowBreaks count="3" manualBreakCount="3">
    <brk id="18" max="255" man="1"/>
    <brk id="37" max="255" man="1"/>
    <brk id="55" max="255" man="1"/>
  </rowBreaks>
  <colBreaks count="1" manualBreakCount="1">
    <brk id="13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85" zoomScaleNormal="85" zoomScaleSheetLayoutView="85" zoomScalePageLayoutView="0" workbookViewId="0" topLeftCell="A1">
      <selection activeCell="K9" sqref="K9:K10"/>
    </sheetView>
  </sheetViews>
  <sheetFormatPr defaultColWidth="9.140625" defaultRowHeight="12.75"/>
  <cols>
    <col min="1" max="1" width="47.421875" style="483" customWidth="1"/>
    <col min="2" max="2" width="8.7109375" style="483" customWidth="1"/>
    <col min="3" max="9" width="15.28125" style="512" customWidth="1"/>
    <col min="10" max="10" width="15.140625" style="483" customWidth="1"/>
    <col min="11" max="11" width="16.00390625" style="483" customWidth="1"/>
    <col min="12" max="12" width="13.140625" style="483" customWidth="1"/>
    <col min="13" max="16384" width="9.140625" style="483" customWidth="1"/>
  </cols>
  <sheetData>
    <row r="1" spans="1:9" s="514" customFormat="1" ht="32.25" customHeight="1">
      <c r="A1" s="821" t="s">
        <v>270</v>
      </c>
      <c r="B1" s="821"/>
      <c r="C1" s="821"/>
      <c r="D1" s="821"/>
      <c r="E1" s="821"/>
      <c r="F1" s="821"/>
      <c r="G1" s="513"/>
      <c r="H1" s="513"/>
      <c r="I1" s="513"/>
    </row>
    <row r="2" spans="1:11" ht="32.25" customHeight="1">
      <c r="A2" s="484" t="s">
        <v>271</v>
      </c>
      <c r="B2" s="459"/>
      <c r="C2" s="515"/>
      <c r="D2" s="515"/>
      <c r="E2" s="516"/>
      <c r="F2" s="516"/>
      <c r="G2" s="516"/>
      <c r="H2" s="516"/>
      <c r="I2" s="516"/>
      <c r="J2" s="517"/>
      <c r="K2" s="517"/>
    </row>
    <row r="3" spans="1:11" ht="22.5" customHeight="1">
      <c r="A3" s="518" t="s">
        <v>247</v>
      </c>
      <c r="B3" s="519" t="s">
        <v>272</v>
      </c>
      <c r="C3" s="520">
        <v>2006</v>
      </c>
      <c r="D3" s="520">
        <v>2007</v>
      </c>
      <c r="E3" s="520">
        <v>2008</v>
      </c>
      <c r="F3" s="520">
        <v>2009</v>
      </c>
      <c r="G3" s="520">
        <v>2010</v>
      </c>
      <c r="H3" s="520">
        <v>2011</v>
      </c>
      <c r="I3" s="520">
        <v>2012</v>
      </c>
      <c r="J3" s="520" t="s">
        <v>273</v>
      </c>
      <c r="K3" s="520" t="s">
        <v>261</v>
      </c>
    </row>
    <row r="4" spans="1:11" ht="39" customHeight="1">
      <c r="A4" s="822" t="s">
        <v>189</v>
      </c>
      <c r="B4" s="822"/>
      <c r="C4" s="822"/>
      <c r="D4" s="822"/>
      <c r="E4" s="822"/>
      <c r="F4" s="822"/>
      <c r="G4" s="822"/>
      <c r="H4" s="822"/>
      <c r="I4" s="822"/>
      <c r="J4" s="822"/>
      <c r="K4" s="822"/>
    </row>
    <row r="5" spans="1:11" ht="22.5" customHeight="1">
      <c r="A5" s="823" t="str">
        <f>'6_ME Comp Subcomp e Produtos'!A7</f>
        <v>1. FORTALECIMENTO E INTEGRAÇÃO DOS TRIBUNAIS DE CONTAS NO ÂMBITO NACIONAL</v>
      </c>
      <c r="B5" s="521" t="s">
        <v>266</v>
      </c>
      <c r="C5" s="522">
        <f aca="true" t="shared" si="0" ref="C5:J6">C7+C9+C11</f>
        <v>12027.63</v>
      </c>
      <c r="D5" s="522">
        <f t="shared" si="0"/>
        <v>0</v>
      </c>
      <c r="E5" s="522">
        <f t="shared" si="0"/>
        <v>8100.5</v>
      </c>
      <c r="F5" s="522">
        <f t="shared" si="0"/>
        <v>0</v>
      </c>
      <c r="G5" s="522">
        <f t="shared" si="0"/>
        <v>44402.72</v>
      </c>
      <c r="H5" s="522">
        <f t="shared" si="0"/>
        <v>133346.91999999998</v>
      </c>
      <c r="I5" s="522">
        <f t="shared" si="0"/>
        <v>36000</v>
      </c>
      <c r="J5" s="522">
        <f t="shared" si="0"/>
        <v>233877.77000000002</v>
      </c>
      <c r="K5" s="824">
        <f>SUM(J5:J6)</f>
        <v>448807</v>
      </c>
    </row>
    <row r="6" spans="1:11" ht="22.5" customHeight="1">
      <c r="A6" s="823"/>
      <c r="B6" s="523" t="s">
        <v>267</v>
      </c>
      <c r="C6" s="524">
        <f t="shared" si="0"/>
        <v>38498.04</v>
      </c>
      <c r="D6" s="524">
        <f t="shared" si="0"/>
        <v>47059.73</v>
      </c>
      <c r="E6" s="524">
        <f t="shared" si="0"/>
        <v>26313.410000000003</v>
      </c>
      <c r="F6" s="524">
        <f t="shared" si="0"/>
        <v>83535.05</v>
      </c>
      <c r="G6" s="524">
        <f t="shared" si="0"/>
        <v>0</v>
      </c>
      <c r="H6" s="524">
        <f t="shared" si="0"/>
        <v>19523</v>
      </c>
      <c r="I6" s="524">
        <f t="shared" si="0"/>
        <v>0</v>
      </c>
      <c r="J6" s="524">
        <f t="shared" si="0"/>
        <v>214929.23</v>
      </c>
      <c r="K6" s="824"/>
    </row>
    <row r="7" spans="1:11" ht="22.5" customHeight="1">
      <c r="A7" s="825" t="str">
        <f>'6_ME Comp Subcomp e Produtos'!A8</f>
        <v>1.1. Desenvolvimento de vínculos inter-institucionais entre os Tribunais de Contas e destes com o Governo Federal</v>
      </c>
      <c r="B7" s="525" t="s">
        <v>266</v>
      </c>
      <c r="C7" s="526">
        <f>'20_Distribuição por Fonte'!B8</f>
        <v>7863.700000000001</v>
      </c>
      <c r="D7" s="526">
        <f>'20_Distribuição por Fonte'!E8</f>
        <v>0</v>
      </c>
      <c r="E7" s="526">
        <f>'20_Distribuição por Fonte'!H8</f>
        <v>1155</v>
      </c>
      <c r="F7" s="526">
        <f>'20_Distribuição por Fonte'!K8</f>
        <v>0</v>
      </c>
      <c r="G7" s="526">
        <f>'20_Distribuição por Fonte'!N8</f>
        <v>0</v>
      </c>
      <c r="H7" s="526">
        <f>'20_Distribuição por Fonte'!Q8</f>
        <v>0</v>
      </c>
      <c r="I7" s="526">
        <f>'20_Distribuição por Fonte'!T8</f>
        <v>0</v>
      </c>
      <c r="J7" s="527">
        <f aca="true" t="shared" si="1" ref="J7:J12">C7+D7+E7+F7+G7+H7+I7</f>
        <v>9018.7</v>
      </c>
      <c r="K7" s="826">
        <f>SUM(J7:J8)</f>
        <v>92515.41</v>
      </c>
    </row>
    <row r="8" spans="1:11" ht="22.5" customHeight="1">
      <c r="A8" s="825"/>
      <c r="B8" s="525" t="s">
        <v>267</v>
      </c>
      <c r="C8" s="528">
        <f>'20_Distribuição por Fonte'!C8</f>
        <v>20797</v>
      </c>
      <c r="D8" s="528">
        <f>'20_Distribuição por Fonte'!F8</f>
        <v>26974.260000000002</v>
      </c>
      <c r="E8" s="528">
        <f>'20_Distribuição por Fonte'!I8</f>
        <v>17530.65</v>
      </c>
      <c r="F8" s="528">
        <f>'20_Distribuição por Fonte'!L8</f>
        <v>18194.8</v>
      </c>
      <c r="G8" s="528">
        <f>'20_Distribuição por Fonte'!O8</f>
        <v>0</v>
      </c>
      <c r="H8" s="528">
        <f>'20_Distribuição por Fonte'!R8</f>
        <v>0</v>
      </c>
      <c r="I8" s="526">
        <f>'20_Distribuição por Fonte'!U8</f>
        <v>0</v>
      </c>
      <c r="J8" s="527">
        <f t="shared" si="1"/>
        <v>83496.71</v>
      </c>
      <c r="K8" s="826"/>
    </row>
    <row r="9" spans="1:11" ht="22.5" customHeight="1">
      <c r="A9" s="825" t="str">
        <f>'6_ME Comp Subcomp e Produtos'!A12</f>
        <v>1.2. Redesenho dos procedimentos de controle externo contemplando, inclusive, o cumprimento da LRF</v>
      </c>
      <c r="B9" s="525" t="s">
        <v>266</v>
      </c>
      <c r="C9" s="526">
        <f>'20_Distribuição por Fonte'!B12</f>
        <v>1769.9199999999983</v>
      </c>
      <c r="D9" s="526">
        <f>'20_Distribuição por Fonte'!E12</f>
        <v>0</v>
      </c>
      <c r="E9" s="526">
        <f>'20_Distribuição por Fonte'!H12</f>
        <v>1791.75</v>
      </c>
      <c r="F9" s="526">
        <f>'20_Distribuição por Fonte'!K12</f>
        <v>0</v>
      </c>
      <c r="G9" s="526">
        <f>'20_Distribuição por Fonte'!N12</f>
        <v>39371.38</v>
      </c>
      <c r="H9" s="526">
        <f>'20_Distribuição por Fonte'!Q12</f>
        <v>87388.89</v>
      </c>
      <c r="I9" s="526">
        <f>'20_Distribuição por Fonte'!T12</f>
        <v>25000</v>
      </c>
      <c r="J9" s="527">
        <f t="shared" si="1"/>
        <v>155321.94</v>
      </c>
      <c r="K9" s="826">
        <f>SUM(J9:J10)</f>
        <v>233588.96000000002</v>
      </c>
    </row>
    <row r="10" spans="1:11" ht="22.5" customHeight="1">
      <c r="A10" s="825"/>
      <c r="B10" s="525" t="s">
        <v>267</v>
      </c>
      <c r="C10" s="528">
        <f>'20_Distribuição por Fonte'!C12</f>
        <v>10171.04</v>
      </c>
      <c r="D10" s="528">
        <f>'20_Distribuição por Fonte'!F12</f>
        <v>10715</v>
      </c>
      <c r="E10" s="528">
        <f>'20_Distribuição por Fonte'!I12</f>
        <v>8782.76</v>
      </c>
      <c r="F10" s="528">
        <f>'20_Distribuição por Fonte'!L12</f>
        <v>29075.22</v>
      </c>
      <c r="G10" s="528">
        <f>'20_Distribuição por Fonte'!O12</f>
        <v>0</v>
      </c>
      <c r="H10" s="528">
        <f>'20_Distribuição por Fonte'!R12</f>
        <v>19523</v>
      </c>
      <c r="I10" s="526">
        <f>'20_Distribuição por Fonte'!U12</f>
        <v>0</v>
      </c>
      <c r="J10" s="527">
        <f t="shared" si="1"/>
        <v>78267.02</v>
      </c>
      <c r="K10" s="826"/>
    </row>
    <row r="11" spans="1:11" ht="22.5" customHeight="1">
      <c r="A11" s="825" t="str">
        <f>'6_ME Comp Subcomp e Produtos'!A15</f>
        <v>1.3. Desenvolvimento de política e gestão de soluções compartilhadas e de cooperação técnica (de TI e outras)</v>
      </c>
      <c r="B11" s="525" t="s">
        <v>266</v>
      </c>
      <c r="C11" s="526">
        <f>'20_Distribuição por Fonte'!B15</f>
        <v>2394.01</v>
      </c>
      <c r="D11" s="526">
        <f>'20_Distribuição por Fonte'!E15</f>
        <v>0</v>
      </c>
      <c r="E11" s="526">
        <f>'20_Distribuição por Fonte'!H15</f>
        <v>5153.75</v>
      </c>
      <c r="F11" s="526">
        <f>'20_Distribuição por Fonte'!K15</f>
        <v>0</v>
      </c>
      <c r="G11" s="526">
        <f>'20_Distribuição por Fonte'!N15</f>
        <v>5031.34</v>
      </c>
      <c r="H11" s="526">
        <f>'20_Distribuição por Fonte'!Q15</f>
        <v>45958.03</v>
      </c>
      <c r="I11" s="526">
        <f>'20_Distribuição por Fonte'!T15</f>
        <v>11000</v>
      </c>
      <c r="J11" s="527">
        <f t="shared" si="1"/>
        <v>69537.13</v>
      </c>
      <c r="K11" s="826">
        <f>SUM(J11:J12)</f>
        <v>122702.63</v>
      </c>
    </row>
    <row r="12" spans="1:11" ht="22.5" customHeight="1">
      <c r="A12" s="825"/>
      <c r="B12" s="525" t="s">
        <v>267</v>
      </c>
      <c r="C12" s="528">
        <f>'20_Distribuição por Fonte'!C15</f>
        <v>7530</v>
      </c>
      <c r="D12" s="528">
        <f>'20_Distribuição por Fonte'!F15</f>
        <v>9370.47</v>
      </c>
      <c r="E12" s="528">
        <f>'20_Distribuição por Fonte'!I15</f>
        <v>0</v>
      </c>
      <c r="F12" s="528">
        <f>'20_Distribuição por Fonte'!L15</f>
        <v>36265.03</v>
      </c>
      <c r="G12" s="528">
        <f>'20_Distribuição por Fonte'!O15</f>
        <v>0</v>
      </c>
      <c r="H12" s="528">
        <f>'20_Distribuição por Fonte'!R15</f>
        <v>0</v>
      </c>
      <c r="I12" s="526">
        <f>'20_Distribuição por Fonte'!U15</f>
        <v>0</v>
      </c>
      <c r="J12" s="527">
        <f t="shared" si="1"/>
        <v>53165.5</v>
      </c>
      <c r="K12" s="826"/>
    </row>
    <row r="13" spans="1:11" ht="22.5" customHeight="1">
      <c r="A13" s="827" t="str">
        <f>'6_ME Comp Subcomp e Produtos'!A19</f>
        <v>2. MODERNIZAÇÃO DOS TRIBUNAIS DE CONTAS DOS ESTADOS, DISTRITO FEDERAL E MUNICÍPIOS</v>
      </c>
      <c r="B13" s="529" t="s">
        <v>266</v>
      </c>
      <c r="C13" s="530">
        <f aca="true" t="shared" si="2" ref="C13:J14">C15+C17+C19+C21+C23+C25</f>
        <v>23107.010000000002</v>
      </c>
      <c r="D13" s="530">
        <f t="shared" si="2"/>
        <v>46177.200000000004</v>
      </c>
      <c r="E13" s="530">
        <f t="shared" si="2"/>
        <v>26718.809999999998</v>
      </c>
      <c r="F13" s="530">
        <f t="shared" si="2"/>
        <v>353097.03</v>
      </c>
      <c r="G13" s="530">
        <f t="shared" si="2"/>
        <v>679092.7079999999</v>
      </c>
      <c r="H13" s="530">
        <f t="shared" si="2"/>
        <v>886269.77</v>
      </c>
      <c r="I13" s="530">
        <f t="shared" si="2"/>
        <v>46325.119999999995</v>
      </c>
      <c r="J13" s="530">
        <f t="shared" si="2"/>
        <v>2060787.6479999996</v>
      </c>
      <c r="K13" s="828">
        <f>SUM(J13:J14)</f>
        <v>3358196.9899999998</v>
      </c>
    </row>
    <row r="14" spans="1:11" ht="22.5" customHeight="1">
      <c r="A14" s="827"/>
      <c r="B14" s="523" t="s">
        <v>267</v>
      </c>
      <c r="C14" s="530">
        <f t="shared" si="2"/>
        <v>454235.88</v>
      </c>
      <c r="D14" s="530">
        <f t="shared" si="2"/>
        <v>14366.179999999998</v>
      </c>
      <c r="E14" s="530">
        <f t="shared" si="2"/>
        <v>29116.52</v>
      </c>
      <c r="F14" s="530">
        <f t="shared" si="2"/>
        <v>285371.25</v>
      </c>
      <c r="G14" s="530">
        <f t="shared" si="2"/>
        <v>107839.772</v>
      </c>
      <c r="H14" s="530">
        <f t="shared" si="2"/>
        <v>406479.74000000005</v>
      </c>
      <c r="I14" s="530">
        <f t="shared" si="2"/>
        <v>0</v>
      </c>
      <c r="J14" s="530">
        <f t="shared" si="2"/>
        <v>1297409.3420000002</v>
      </c>
      <c r="K14" s="828"/>
    </row>
    <row r="15" spans="1:11" ht="22.5" customHeight="1">
      <c r="A15" s="825" t="str">
        <f>'6_ME Comp Subcomp e Produtos'!A20</f>
        <v>2.1. Desenvolvimento de vínculos inter-institucionais com outros Poderes e instituições dos três níveis de governo e com a sociedade</v>
      </c>
      <c r="B15" s="525" t="s">
        <v>266</v>
      </c>
      <c r="C15" s="526">
        <f>'20_Distribuição por Fonte'!B20</f>
        <v>0</v>
      </c>
      <c r="D15" s="526">
        <f>'20_Distribuição por Fonte'!E20</f>
        <v>0</v>
      </c>
      <c r="E15" s="526">
        <f>'20_Distribuição por Fonte'!H20</f>
        <v>0</v>
      </c>
      <c r="F15" s="526">
        <f>'20_Distribuição por Fonte'!K20</f>
        <v>41000</v>
      </c>
      <c r="G15" s="526">
        <f>'20_Distribuição por Fonte'!N20</f>
        <v>27662.39</v>
      </c>
      <c r="H15" s="526">
        <f>'20_Distribuição por Fonte'!Q20</f>
        <v>89130.59000000001</v>
      </c>
      <c r="I15" s="526">
        <f>'20_Distribuição por Fonte'!T20</f>
        <v>0</v>
      </c>
      <c r="J15" s="527">
        <f aca="true" t="shared" si="3" ref="J15:J26">C15+D15+E15+F15+G15+H15+I15</f>
        <v>157792.98</v>
      </c>
      <c r="K15" s="826">
        <f>SUM(J15:J16)</f>
        <v>415476.78</v>
      </c>
    </row>
    <row r="16" spans="1:11" ht="22.5" customHeight="1">
      <c r="A16" s="825"/>
      <c r="B16" s="525" t="s">
        <v>267</v>
      </c>
      <c r="C16" s="528">
        <f>'20_Distribuição por Fonte'!C20</f>
        <v>101316.19</v>
      </c>
      <c r="D16" s="528">
        <f>'20_Distribuição por Fonte'!F20</f>
        <v>0</v>
      </c>
      <c r="E16" s="528">
        <f>'20_Distribuição por Fonte'!I20</f>
        <v>2577.5</v>
      </c>
      <c r="F16" s="528">
        <f>'20_Distribuição por Fonte'!L20</f>
        <v>16100</v>
      </c>
      <c r="G16" s="528">
        <f>'20_Distribuição por Fonte'!O20</f>
        <v>30817.57</v>
      </c>
      <c r="H16" s="528">
        <f>'20_Distribuição por Fonte'!R20</f>
        <v>106872.54</v>
      </c>
      <c r="I16" s="526">
        <f>'20_Distribuição por Fonte'!U20</f>
        <v>0</v>
      </c>
      <c r="J16" s="527">
        <f t="shared" si="3"/>
        <v>257683.8</v>
      </c>
      <c r="K16" s="826"/>
    </row>
    <row r="17" spans="1:11" ht="22.5" customHeight="1">
      <c r="A17" s="825" t="str">
        <f>'6_ME Comp Subcomp e Produtos'!A26</f>
        <v>2.2. Integração dos Tribunais de Contas no ciclo de gestão governamental</v>
      </c>
      <c r="B17" s="525" t="s">
        <v>266</v>
      </c>
      <c r="C17" s="526">
        <f>'20_Distribuição por Fonte'!B26</f>
        <v>0</v>
      </c>
      <c r="D17" s="526">
        <f>'20_Distribuição por Fonte'!E26</f>
        <v>46177.200000000004</v>
      </c>
      <c r="E17" s="526">
        <f>'20_Distribuição por Fonte'!H26</f>
        <v>0</v>
      </c>
      <c r="F17" s="526">
        <f>'20_Distribuição por Fonte'!K26</f>
        <v>59320.20000000001</v>
      </c>
      <c r="G17" s="526">
        <f>'20_Distribuição por Fonte'!N26</f>
        <v>213769.198</v>
      </c>
      <c r="H17" s="526">
        <f>'20_Distribuição por Fonte'!Q26</f>
        <v>104819.65000000002</v>
      </c>
      <c r="I17" s="526">
        <f>'20_Distribuição por Fonte'!T26</f>
        <v>20000</v>
      </c>
      <c r="J17" s="527">
        <f t="shared" si="3"/>
        <v>444086.248</v>
      </c>
      <c r="K17" s="826">
        <f>SUM(J17:J18)</f>
        <v>705719.8700000001</v>
      </c>
    </row>
    <row r="18" spans="1:11" ht="22.5" customHeight="1">
      <c r="A18" s="825"/>
      <c r="B18" s="525" t="s">
        <v>267</v>
      </c>
      <c r="C18" s="528">
        <f>'20_Distribuição por Fonte'!C26</f>
        <v>16695</v>
      </c>
      <c r="D18" s="528">
        <f>'20_Distribuição por Fonte'!F26</f>
        <v>470.88</v>
      </c>
      <c r="E18" s="528">
        <f>'20_Distribuição por Fonte'!I26</f>
        <v>0</v>
      </c>
      <c r="F18" s="528">
        <f>'20_Distribuição por Fonte'!L26</f>
        <v>155462.26</v>
      </c>
      <c r="G18" s="528">
        <f>'20_Distribuição por Fonte'!O26</f>
        <v>253.0020000000004</v>
      </c>
      <c r="H18" s="528">
        <f>'20_Distribuição por Fonte'!R26</f>
        <v>88752.48</v>
      </c>
      <c r="I18" s="526">
        <f>'20_Distribuição por Fonte'!U26</f>
        <v>0</v>
      </c>
      <c r="J18" s="527">
        <f t="shared" si="3"/>
        <v>261633.62200000003</v>
      </c>
      <c r="K18" s="826"/>
    </row>
    <row r="19" spans="1:11" ht="22.5" customHeight="1">
      <c r="A19" s="825" t="str">
        <f>'6_ME Comp Subcomp e Produtos'!A32</f>
        <v>2.3. Redesenho dos métodos, técnicas e procedimentos de Controle Externo</v>
      </c>
      <c r="B19" s="525" t="s">
        <v>266</v>
      </c>
      <c r="C19" s="526">
        <f>'20_Distribuição por Fonte'!B32</f>
        <v>23107.010000000002</v>
      </c>
      <c r="D19" s="526">
        <f>'20_Distribuição por Fonte'!E32</f>
        <v>0</v>
      </c>
      <c r="E19" s="526">
        <f>'20_Distribuição por Fonte'!H32</f>
        <v>21729.969999999998</v>
      </c>
      <c r="F19" s="526">
        <f>'20_Distribuição por Fonte'!K32</f>
        <v>156046.97999999998</v>
      </c>
      <c r="G19" s="526">
        <f>'20_Distribuição por Fonte'!N32</f>
        <v>236945.94</v>
      </c>
      <c r="H19" s="526">
        <f>'20_Distribuição por Fonte'!Q32</f>
        <v>105873.01</v>
      </c>
      <c r="I19" s="526">
        <f>'20_Distribuição por Fonte'!T32</f>
        <v>0</v>
      </c>
      <c r="J19" s="527">
        <f t="shared" si="3"/>
        <v>543702.9099999999</v>
      </c>
      <c r="K19" s="826">
        <f>SUM(J19:J20)</f>
        <v>681198.5599999999</v>
      </c>
    </row>
    <row r="20" spans="1:11" ht="22.5" customHeight="1">
      <c r="A20" s="825"/>
      <c r="B20" s="525" t="s">
        <v>267</v>
      </c>
      <c r="C20" s="528">
        <f>'20_Distribuição por Fonte'!C32</f>
        <v>0</v>
      </c>
      <c r="D20" s="528">
        <f>'20_Distribuição por Fonte'!F32</f>
        <v>0</v>
      </c>
      <c r="E20" s="528">
        <f>'20_Distribuição por Fonte'!I32</f>
        <v>17042.149999999998</v>
      </c>
      <c r="F20" s="528">
        <f>'20_Distribuição por Fonte'!L32</f>
        <v>52073.98999999999</v>
      </c>
      <c r="G20" s="528">
        <f>'20_Distribuição por Fonte'!O32</f>
        <v>31669.15000000001</v>
      </c>
      <c r="H20" s="528">
        <f>'20_Distribuição por Fonte'!R32</f>
        <v>36710.36</v>
      </c>
      <c r="I20" s="526">
        <f>'20_Distribuição por Fonte'!U32</f>
        <v>0</v>
      </c>
      <c r="J20" s="527">
        <f t="shared" si="3"/>
        <v>137495.65</v>
      </c>
      <c r="K20" s="826"/>
    </row>
    <row r="21" spans="1:11" ht="22.5" customHeight="1">
      <c r="A21" s="825" t="str">
        <f>'6_ME Comp Subcomp e Produtos'!A38</f>
        <v>2.4. Planejamento estratégico e aprimoramento gerencial</v>
      </c>
      <c r="B21" s="525" t="s">
        <v>266</v>
      </c>
      <c r="C21" s="526">
        <f>'20_Distribuição por Fonte'!B38</f>
        <v>0</v>
      </c>
      <c r="D21" s="526">
        <f>'20_Distribuição por Fonte'!E38</f>
        <v>0</v>
      </c>
      <c r="E21" s="526">
        <f>'20_Distribuição por Fonte'!H38</f>
        <v>0</v>
      </c>
      <c r="F21" s="526">
        <f>'20_Distribuição por Fonte'!K38</f>
        <v>0</v>
      </c>
      <c r="G21" s="526">
        <f>'20_Distribuição por Fonte'!N38</f>
        <v>4281.47</v>
      </c>
      <c r="H21" s="526">
        <f>'20_Distribuição por Fonte'!Q38</f>
        <v>45720.44</v>
      </c>
      <c r="I21" s="526">
        <f>'20_Distribuição por Fonte'!T38</f>
        <v>0</v>
      </c>
      <c r="J21" s="527">
        <f t="shared" si="3"/>
        <v>50001.91</v>
      </c>
      <c r="K21" s="826">
        <f>SUM(J21:J22)</f>
        <v>92324.20000000001</v>
      </c>
    </row>
    <row r="22" spans="1:11" ht="22.5" customHeight="1">
      <c r="A22" s="825"/>
      <c r="B22" s="525" t="s">
        <v>267</v>
      </c>
      <c r="C22" s="528">
        <f>'20_Distribuição por Fonte'!C38</f>
        <v>0</v>
      </c>
      <c r="D22" s="528">
        <f>'20_Distribuição por Fonte'!F38</f>
        <v>13895.3</v>
      </c>
      <c r="E22" s="528">
        <f>'20_Distribuição por Fonte'!I38</f>
        <v>9426.79</v>
      </c>
      <c r="F22" s="528">
        <f>'20_Distribuição por Fonte'!L38</f>
        <v>8360</v>
      </c>
      <c r="G22" s="528">
        <f>'20_Distribuição por Fonte'!O38</f>
        <v>0</v>
      </c>
      <c r="H22" s="528">
        <f>'20_Distribuição por Fonte'!R38</f>
        <v>10640.2</v>
      </c>
      <c r="I22" s="526">
        <f>'20_Distribuição por Fonte'!U38</f>
        <v>0</v>
      </c>
      <c r="J22" s="527">
        <f t="shared" si="3"/>
        <v>42322.29</v>
      </c>
      <c r="K22" s="826"/>
    </row>
    <row r="23" spans="1:11" ht="22.5" customHeight="1">
      <c r="A23" s="825" t="str">
        <f>'6_ME Comp Subcomp e Produtos'!A44</f>
        <v>2.5. Desenvolvimento da política e da gestão da tecnologia de informação</v>
      </c>
      <c r="B23" s="525" t="s">
        <v>266</v>
      </c>
      <c r="C23" s="526">
        <f>'20_Distribuição por Fonte'!B44</f>
        <v>0</v>
      </c>
      <c r="D23" s="526">
        <f>'20_Distribuição por Fonte'!E44</f>
        <v>0</v>
      </c>
      <c r="E23" s="526">
        <f>'20_Distribuição por Fonte'!H44</f>
        <v>0</v>
      </c>
      <c r="F23" s="526">
        <f>'20_Distribuição por Fonte'!K44</f>
        <v>85349.85</v>
      </c>
      <c r="G23" s="526">
        <f>'20_Distribuição por Fonte'!N44</f>
        <v>153007.76</v>
      </c>
      <c r="H23" s="526">
        <f>'20_Distribuição por Fonte'!Q44</f>
        <v>362324.76</v>
      </c>
      <c r="I23" s="526">
        <f>'20_Distribuição por Fonte'!T44</f>
        <v>0</v>
      </c>
      <c r="J23" s="527">
        <f t="shared" si="3"/>
        <v>600682.37</v>
      </c>
      <c r="K23" s="826">
        <f>SUM(J23:J24)</f>
        <v>1138837.72</v>
      </c>
    </row>
    <row r="24" spans="1:11" ht="22.5" customHeight="1">
      <c r="A24" s="825"/>
      <c r="B24" s="525" t="s">
        <v>267</v>
      </c>
      <c r="C24" s="528">
        <f>'20_Distribuição por Fonte'!C44</f>
        <v>324554</v>
      </c>
      <c r="D24" s="528">
        <f>'20_Distribuição por Fonte'!F44</f>
        <v>0</v>
      </c>
      <c r="E24" s="528">
        <f>'20_Distribuição por Fonte'!I44</f>
        <v>0</v>
      </c>
      <c r="F24" s="528">
        <f>'20_Distribuição por Fonte'!L44</f>
        <v>32000</v>
      </c>
      <c r="G24" s="528">
        <f>'20_Distribuição por Fonte'!O44</f>
        <v>42860.02</v>
      </c>
      <c r="H24" s="528">
        <f>'20_Distribuição por Fonte'!R44</f>
        <v>138741.33</v>
      </c>
      <c r="I24" s="526">
        <f>'20_Distribuição por Fonte'!U44</f>
        <v>0</v>
      </c>
      <c r="J24" s="527">
        <f t="shared" si="3"/>
        <v>538155.35</v>
      </c>
      <c r="K24" s="826"/>
    </row>
    <row r="25" spans="1:11" ht="22.5" customHeight="1">
      <c r="A25" s="825" t="str">
        <f>'6_ME Comp Subcomp e Produtos'!A50</f>
        <v>2.6. Adequação da política e gestão de pessoal</v>
      </c>
      <c r="B25" s="525" t="s">
        <v>266</v>
      </c>
      <c r="C25" s="526">
        <f>'20_Distribuição por Fonte'!B50</f>
        <v>0</v>
      </c>
      <c r="D25" s="526">
        <f>'20_Distribuição por Fonte'!E50</f>
        <v>0</v>
      </c>
      <c r="E25" s="526">
        <f>'20_Distribuição por Fonte'!H50</f>
        <v>4988.84</v>
      </c>
      <c r="F25" s="526">
        <f>'20_Distribuição por Fonte'!K50</f>
        <v>11380</v>
      </c>
      <c r="G25" s="526">
        <f>'20_Distribuição por Fonte'!N50</f>
        <v>43425.95</v>
      </c>
      <c r="H25" s="526">
        <f>'20_Distribuição por Fonte'!Q50</f>
        <v>178401.31999999998</v>
      </c>
      <c r="I25" s="526">
        <f>'20_Distribuição por Fonte'!T50</f>
        <v>26325.12</v>
      </c>
      <c r="J25" s="527">
        <f t="shared" si="3"/>
        <v>264521.23</v>
      </c>
      <c r="K25" s="826">
        <f>SUM(J25:J26)</f>
        <v>324639.86</v>
      </c>
    </row>
    <row r="26" spans="1:11" ht="22.5" customHeight="1">
      <c r="A26" s="825"/>
      <c r="B26" s="525" t="s">
        <v>267</v>
      </c>
      <c r="C26" s="528">
        <f>'20_Distribuição por Fonte'!C50</f>
        <v>11670.69</v>
      </c>
      <c r="D26" s="528">
        <f>'20_Distribuição por Fonte'!F50</f>
        <v>0</v>
      </c>
      <c r="E26" s="528">
        <f>'20_Distribuição por Fonte'!I50</f>
        <v>70.08</v>
      </c>
      <c r="F26" s="528">
        <f>'20_Distribuição por Fonte'!L50</f>
        <v>21375</v>
      </c>
      <c r="G26" s="528">
        <f>'20_Distribuição por Fonte'!O50</f>
        <v>2240.0299999999997</v>
      </c>
      <c r="H26" s="528">
        <f>'20_Distribuição por Fonte'!R50</f>
        <v>24762.83</v>
      </c>
      <c r="I26" s="526">
        <f>'20_Distribuição por Fonte'!U50</f>
        <v>0</v>
      </c>
      <c r="J26" s="527">
        <f t="shared" si="3"/>
        <v>60118.630000000005</v>
      </c>
      <c r="K26" s="826"/>
    </row>
    <row r="27" spans="1:11" ht="22.5" customHeight="1">
      <c r="A27" s="818" t="s">
        <v>274</v>
      </c>
      <c r="B27" s="487" t="s">
        <v>266</v>
      </c>
      <c r="C27" s="531">
        <f aca="true" t="shared" si="4" ref="C27:J28">C5+C13</f>
        <v>35134.64</v>
      </c>
      <c r="D27" s="531">
        <f t="shared" si="4"/>
        <v>46177.200000000004</v>
      </c>
      <c r="E27" s="531">
        <f t="shared" si="4"/>
        <v>34819.31</v>
      </c>
      <c r="F27" s="531">
        <f t="shared" si="4"/>
        <v>353097.03</v>
      </c>
      <c r="G27" s="531">
        <f t="shared" si="4"/>
        <v>723495.4279999998</v>
      </c>
      <c r="H27" s="531">
        <f t="shared" si="4"/>
        <v>1019616.69</v>
      </c>
      <c r="I27" s="531">
        <f t="shared" si="4"/>
        <v>82325.12</v>
      </c>
      <c r="J27" s="531">
        <f t="shared" si="4"/>
        <v>2294665.4179999996</v>
      </c>
      <c r="K27" s="829">
        <f>J27+J28</f>
        <v>3807003.9899999998</v>
      </c>
    </row>
    <row r="28" spans="1:11" ht="22.5" customHeight="1">
      <c r="A28" s="818"/>
      <c r="B28" s="487" t="s">
        <v>267</v>
      </c>
      <c r="C28" s="531">
        <f t="shared" si="4"/>
        <v>492733.92</v>
      </c>
      <c r="D28" s="531">
        <f t="shared" si="4"/>
        <v>61425.91</v>
      </c>
      <c r="E28" s="531">
        <f t="shared" si="4"/>
        <v>55429.93000000001</v>
      </c>
      <c r="F28" s="531">
        <f t="shared" si="4"/>
        <v>368906.3</v>
      </c>
      <c r="G28" s="531">
        <f t="shared" si="4"/>
        <v>107839.772</v>
      </c>
      <c r="H28" s="531">
        <f t="shared" si="4"/>
        <v>426002.74000000005</v>
      </c>
      <c r="I28" s="531">
        <f t="shared" si="4"/>
        <v>0</v>
      </c>
      <c r="J28" s="531">
        <f t="shared" si="4"/>
        <v>1512338.5720000002</v>
      </c>
      <c r="K28" s="829"/>
    </row>
    <row r="29" spans="1:11" ht="37.5" customHeight="1">
      <c r="A29" s="822" t="s">
        <v>99</v>
      </c>
      <c r="B29" s="822"/>
      <c r="C29" s="822"/>
      <c r="D29" s="822"/>
      <c r="E29" s="822"/>
      <c r="F29" s="822"/>
      <c r="G29" s="822"/>
      <c r="H29" s="822"/>
      <c r="I29" s="822"/>
      <c r="J29" s="822"/>
      <c r="K29" s="822"/>
    </row>
    <row r="30" spans="1:11" ht="22.5" customHeight="1">
      <c r="A30" s="830" t="str">
        <f>'6_ME Comp Subcomp e Produtos'!A56</f>
        <v>ADMINISTRAÇÃO</v>
      </c>
      <c r="B30" s="533" t="s">
        <v>266</v>
      </c>
      <c r="C30" s="534">
        <f aca="true" t="shared" si="5" ref="C30:J31">C32+C34</f>
        <v>11274.060000000005</v>
      </c>
      <c r="D30" s="534">
        <f t="shared" si="5"/>
        <v>7717.780000000001</v>
      </c>
      <c r="E30" s="534">
        <f t="shared" si="5"/>
        <v>9304.24</v>
      </c>
      <c r="F30" s="534">
        <f t="shared" si="5"/>
        <v>5690</v>
      </c>
      <c r="G30" s="534">
        <f t="shared" si="5"/>
        <v>9433.490000000002</v>
      </c>
      <c r="H30" s="534">
        <f t="shared" si="5"/>
        <v>24712.79</v>
      </c>
      <c r="I30" s="534">
        <f t="shared" si="5"/>
        <v>0</v>
      </c>
      <c r="J30" s="534">
        <f t="shared" si="5"/>
        <v>68132.36000000002</v>
      </c>
      <c r="K30" s="831">
        <f>SUM(J30:J31)</f>
        <v>130992.51000000001</v>
      </c>
    </row>
    <row r="31" spans="1:11" ht="22.5" customHeight="1">
      <c r="A31" s="830"/>
      <c r="B31" s="533" t="s">
        <v>267</v>
      </c>
      <c r="C31" s="534">
        <f t="shared" si="5"/>
        <v>37423.63</v>
      </c>
      <c r="D31" s="534">
        <f t="shared" si="5"/>
        <v>2417.56</v>
      </c>
      <c r="E31" s="534">
        <f t="shared" si="5"/>
        <v>2673.7</v>
      </c>
      <c r="F31" s="534">
        <f t="shared" si="5"/>
        <v>11817.19</v>
      </c>
      <c r="G31" s="534">
        <f t="shared" si="5"/>
        <v>8528.07</v>
      </c>
      <c r="H31" s="534">
        <f t="shared" si="5"/>
        <v>0</v>
      </c>
      <c r="I31" s="534">
        <f t="shared" si="5"/>
        <v>0</v>
      </c>
      <c r="J31" s="534">
        <f t="shared" si="5"/>
        <v>62860.15</v>
      </c>
      <c r="K31" s="831"/>
    </row>
    <row r="32" spans="1:11" ht="22.5" customHeight="1">
      <c r="A32" s="832" t="str">
        <f>'6_ME Comp Subcomp e Produtos'!A57</f>
        <v>A.1 Administração do projeto</v>
      </c>
      <c r="B32" s="486" t="s">
        <v>266</v>
      </c>
      <c r="C32" s="536">
        <f>'20_Distribuição por Fonte'!B58</f>
        <v>11274.060000000005</v>
      </c>
      <c r="D32" s="536">
        <f>'20_Distribuição por Fonte'!E58</f>
        <v>3665.48</v>
      </c>
      <c r="E32" s="536">
        <f>'20_Distribuição por Fonte'!H58</f>
        <v>7087.499999999999</v>
      </c>
      <c r="F32" s="537">
        <f>'20_Distribuição por Fonte'!K58</f>
        <v>5690</v>
      </c>
      <c r="G32" s="537">
        <f>'20_Distribuição por Fonte'!N58</f>
        <v>0</v>
      </c>
      <c r="H32" s="537">
        <f>'20_Distribuição por Fonte'!Q58</f>
        <v>4143.42</v>
      </c>
      <c r="I32" s="526">
        <f>'20_Distribuição por Fonte'!T58</f>
        <v>0</v>
      </c>
      <c r="J32" s="527">
        <f>C32+D32+E32+F32+G32+H32+I32</f>
        <v>31860.460000000006</v>
      </c>
      <c r="K32" s="833">
        <f>SUM(J32:J33)</f>
        <v>83814.22</v>
      </c>
    </row>
    <row r="33" spans="1:11" ht="22.5" customHeight="1">
      <c r="A33" s="832"/>
      <c r="B33" s="486" t="s">
        <v>267</v>
      </c>
      <c r="C33" s="536">
        <f>'20_Distribuição por Fonte'!C58</f>
        <v>37423.63</v>
      </c>
      <c r="D33" s="536">
        <f>'20_Distribuição por Fonte'!F58</f>
        <v>78.48</v>
      </c>
      <c r="E33" s="536">
        <f>'20_Distribuição por Fonte'!I58</f>
        <v>2634.46</v>
      </c>
      <c r="F33" s="536">
        <f>'20_Distribuição por Fonte'!L58</f>
        <v>11817.19</v>
      </c>
      <c r="G33" s="536">
        <f>'20_Distribuição por Fonte'!O58</f>
        <v>0</v>
      </c>
      <c r="H33" s="536">
        <f>'20_Distribuição por Fonte'!R58</f>
        <v>0</v>
      </c>
      <c r="I33" s="526">
        <f>'20_Distribuição por Fonte'!U58</f>
        <v>0</v>
      </c>
      <c r="J33" s="527">
        <f>C33+D33+E33+F33+G33+H33+I33</f>
        <v>51953.76</v>
      </c>
      <c r="K33" s="833"/>
    </row>
    <row r="34" spans="1:11" ht="22.5" customHeight="1">
      <c r="A34" s="832" t="str">
        <f>'6_ME Comp Subcomp e Produtos'!A63</f>
        <v>A.2 Monitoramento e avaliação</v>
      </c>
      <c r="B34" s="486" t="s">
        <v>266</v>
      </c>
      <c r="C34" s="537">
        <f>'20_Distribuição por Fonte'!B64</f>
        <v>0</v>
      </c>
      <c r="D34" s="537">
        <f>'20_Distribuição por Fonte'!E64</f>
        <v>4052.300000000001</v>
      </c>
      <c r="E34" s="537">
        <f>'20_Distribuição por Fonte'!H64</f>
        <v>2216.7400000000002</v>
      </c>
      <c r="F34" s="537">
        <f>'20_Distribuição por Fonte'!K64</f>
        <v>0</v>
      </c>
      <c r="G34" s="537">
        <f>'20_Distribuição por Fonte'!N64</f>
        <v>9433.490000000002</v>
      </c>
      <c r="H34" s="537">
        <f>'20_Distribuição por Fonte'!Q64</f>
        <v>20569.37</v>
      </c>
      <c r="I34" s="526">
        <f>'20_Distribuição por Fonte'!T64</f>
        <v>0</v>
      </c>
      <c r="J34" s="527">
        <f>C34+D34+E34+F34+G34+H34+I34</f>
        <v>36271.9</v>
      </c>
      <c r="K34" s="833">
        <f>SUM(J34:J35)</f>
        <v>47178.29</v>
      </c>
    </row>
    <row r="35" spans="1:11" ht="22.5" customHeight="1">
      <c r="A35" s="832"/>
      <c r="B35" s="486" t="s">
        <v>267</v>
      </c>
      <c r="C35" s="536">
        <f>'20_Distribuição por Fonte'!C64</f>
        <v>0</v>
      </c>
      <c r="D35" s="536">
        <f>'20_Distribuição por Fonte'!F64</f>
        <v>2339.08</v>
      </c>
      <c r="E35" s="536">
        <f>'20_Distribuição por Fonte'!I64</f>
        <v>39.24</v>
      </c>
      <c r="F35" s="536">
        <f>'20_Distribuição por Fonte'!L64</f>
        <v>0</v>
      </c>
      <c r="G35" s="536">
        <f>'20_Distribuição por Fonte'!O64</f>
        <v>8528.07</v>
      </c>
      <c r="H35" s="536">
        <f>'20_Distribuição por Fonte'!R64</f>
        <v>0</v>
      </c>
      <c r="I35" s="526">
        <f>'20_Distribuição por Fonte'!U64</f>
        <v>0</v>
      </c>
      <c r="J35" s="527">
        <f>C35+D35+E35+F35+G35+H35+I35</f>
        <v>10906.39</v>
      </c>
      <c r="K35" s="833"/>
    </row>
    <row r="36" spans="1:11" ht="22.5" customHeight="1">
      <c r="A36" s="834" t="s">
        <v>275</v>
      </c>
      <c r="B36" s="487" t="s">
        <v>266</v>
      </c>
      <c r="C36" s="532">
        <f aca="true" t="shared" si="6" ref="C36:J37">C30</f>
        <v>11274.060000000005</v>
      </c>
      <c r="D36" s="532">
        <f t="shared" si="6"/>
        <v>7717.780000000001</v>
      </c>
      <c r="E36" s="532">
        <f t="shared" si="6"/>
        <v>9304.24</v>
      </c>
      <c r="F36" s="532">
        <f t="shared" si="6"/>
        <v>5690</v>
      </c>
      <c r="G36" s="532">
        <f t="shared" si="6"/>
        <v>9433.490000000002</v>
      </c>
      <c r="H36" s="532">
        <f t="shared" si="6"/>
        <v>24712.79</v>
      </c>
      <c r="I36" s="532">
        <f t="shared" si="6"/>
        <v>0</v>
      </c>
      <c r="J36" s="532">
        <f t="shared" si="6"/>
        <v>68132.36000000002</v>
      </c>
      <c r="K36" s="829">
        <f>SUM(J36:J37)</f>
        <v>130992.51000000001</v>
      </c>
    </row>
    <row r="37" spans="1:11" ht="22.5" customHeight="1">
      <c r="A37" s="834"/>
      <c r="B37" s="487" t="s">
        <v>267</v>
      </c>
      <c r="C37" s="532">
        <f t="shared" si="6"/>
        <v>37423.63</v>
      </c>
      <c r="D37" s="532">
        <f t="shared" si="6"/>
        <v>2417.56</v>
      </c>
      <c r="E37" s="532">
        <f t="shared" si="6"/>
        <v>2673.7</v>
      </c>
      <c r="F37" s="532">
        <f t="shared" si="6"/>
        <v>11817.19</v>
      </c>
      <c r="G37" s="532">
        <f t="shared" si="6"/>
        <v>8528.07</v>
      </c>
      <c r="H37" s="532">
        <f t="shared" si="6"/>
        <v>0</v>
      </c>
      <c r="I37" s="532">
        <f t="shared" si="6"/>
        <v>0</v>
      </c>
      <c r="J37" s="532">
        <f t="shared" si="6"/>
        <v>62860.15</v>
      </c>
      <c r="K37" s="829"/>
    </row>
    <row r="38" spans="1:11" ht="22.5" customHeight="1">
      <c r="A38" s="834" t="s">
        <v>276</v>
      </c>
      <c r="B38" s="487" t="s">
        <v>266</v>
      </c>
      <c r="C38" s="539"/>
      <c r="D38" s="539"/>
      <c r="E38" s="539"/>
      <c r="F38" s="539"/>
      <c r="G38" s="539"/>
      <c r="H38" s="539"/>
      <c r="I38" s="539"/>
      <c r="J38" s="540"/>
      <c r="K38" s="829">
        <f>SUM(J38:J39)</f>
        <v>82905</v>
      </c>
    </row>
    <row r="39" spans="1:11" ht="22.5" customHeight="1">
      <c r="A39" s="834"/>
      <c r="B39" s="487" t="s">
        <v>267</v>
      </c>
      <c r="C39" s="539"/>
      <c r="D39" s="539"/>
      <c r="E39" s="539"/>
      <c r="F39" s="539"/>
      <c r="G39" s="539"/>
      <c r="H39" s="539"/>
      <c r="I39" s="539"/>
      <c r="J39" s="540">
        <f>'6_ME Comp Subcomp e Produtos'!E69</f>
        <v>82905</v>
      </c>
      <c r="K39" s="829"/>
    </row>
    <row r="40" spans="1:11" ht="22.5" customHeight="1">
      <c r="A40" s="817" t="s">
        <v>277</v>
      </c>
      <c r="B40" s="519" t="s">
        <v>266</v>
      </c>
      <c r="C40" s="541">
        <f aca="true" t="shared" si="7" ref="C40:J40">C27+C36+C38</f>
        <v>46408.700000000004</v>
      </c>
      <c r="D40" s="541">
        <f t="shared" si="7"/>
        <v>53894.98</v>
      </c>
      <c r="E40" s="541">
        <f t="shared" si="7"/>
        <v>44123.549999999996</v>
      </c>
      <c r="F40" s="541">
        <f t="shared" si="7"/>
        <v>358787.03</v>
      </c>
      <c r="G40" s="541">
        <f t="shared" si="7"/>
        <v>732928.9179999998</v>
      </c>
      <c r="H40" s="541">
        <f t="shared" si="7"/>
        <v>1044329.48</v>
      </c>
      <c r="I40" s="541">
        <f t="shared" si="7"/>
        <v>82325.12</v>
      </c>
      <c r="J40" s="541">
        <f t="shared" si="7"/>
        <v>2362797.7779999995</v>
      </c>
      <c r="K40" s="835">
        <f>J40+J42</f>
        <v>4020901.4999999995</v>
      </c>
    </row>
    <row r="41" spans="1:11" ht="22.5" customHeight="1">
      <c r="A41" s="817"/>
      <c r="B41" s="519" t="s">
        <v>278</v>
      </c>
      <c r="C41" s="542">
        <f aca="true" t="shared" si="8" ref="C41:J41">C40/$J40</f>
        <v>0.0196414185048383</v>
      </c>
      <c r="D41" s="542">
        <f t="shared" si="8"/>
        <v>0.02280981491595089</v>
      </c>
      <c r="E41" s="543">
        <f t="shared" si="8"/>
        <v>0.018674281147051257</v>
      </c>
      <c r="F41" s="543">
        <f t="shared" si="8"/>
        <v>0.15184838640897017</v>
      </c>
      <c r="G41" s="543">
        <f t="shared" si="8"/>
        <v>0.31019536450571356</v>
      </c>
      <c r="H41" s="542">
        <f t="shared" si="8"/>
        <v>0.4419885145160316</v>
      </c>
      <c r="I41" s="542">
        <f t="shared" si="8"/>
        <v>0.034842220001444414</v>
      </c>
      <c r="J41" s="542">
        <f t="shared" si="8"/>
        <v>1</v>
      </c>
      <c r="K41" s="835"/>
    </row>
    <row r="42" spans="1:11" ht="22.5" customHeight="1">
      <c r="A42" s="817"/>
      <c r="B42" s="519" t="s">
        <v>279</v>
      </c>
      <c r="C42" s="541">
        <f aca="true" t="shared" si="9" ref="C42:J42">C28+C37+C39</f>
        <v>530157.5499999999</v>
      </c>
      <c r="D42" s="541">
        <f t="shared" si="9"/>
        <v>63843.47</v>
      </c>
      <c r="E42" s="541">
        <f t="shared" si="9"/>
        <v>58103.630000000005</v>
      </c>
      <c r="F42" s="541">
        <f t="shared" si="9"/>
        <v>380723.49</v>
      </c>
      <c r="G42" s="541">
        <f t="shared" si="9"/>
        <v>116367.842</v>
      </c>
      <c r="H42" s="541">
        <f t="shared" si="9"/>
        <v>426002.74000000005</v>
      </c>
      <c r="I42" s="541">
        <f t="shared" si="9"/>
        <v>0</v>
      </c>
      <c r="J42" s="541">
        <f t="shared" si="9"/>
        <v>1658103.722</v>
      </c>
      <c r="K42" s="835"/>
    </row>
    <row r="43" spans="1:11" ht="22.5" customHeight="1">
      <c r="A43" s="817"/>
      <c r="B43" s="519" t="s">
        <v>280</v>
      </c>
      <c r="C43" s="542">
        <f>C42/$J42</f>
        <v>0.3197372655074469</v>
      </c>
      <c r="D43" s="542">
        <f aca="true" t="shared" si="10" ref="D43:J43">D42/$J42</f>
        <v>0.03850390609038148</v>
      </c>
      <c r="E43" s="543">
        <f t="shared" si="10"/>
        <v>0.03504221673775364</v>
      </c>
      <c r="F43" s="543">
        <f t="shared" si="10"/>
        <v>0.22961379613862298</v>
      </c>
      <c r="G43" s="543">
        <f t="shared" si="10"/>
        <v>0.07018128025165847</v>
      </c>
      <c r="H43" s="543">
        <f t="shared" si="10"/>
        <v>0.2569216475107822</v>
      </c>
      <c r="I43" s="543">
        <f t="shared" si="10"/>
        <v>0</v>
      </c>
      <c r="J43" s="543">
        <f t="shared" si="10"/>
        <v>1</v>
      </c>
      <c r="K43" s="835"/>
    </row>
    <row r="44" spans="1:11" ht="22.5" customHeight="1">
      <c r="A44" s="817"/>
      <c r="B44" s="485" t="s">
        <v>261</v>
      </c>
      <c r="C44" s="544">
        <f aca="true" t="shared" si="11" ref="C44:J44">C40+C42</f>
        <v>576566.2499999999</v>
      </c>
      <c r="D44" s="544">
        <f t="shared" si="11"/>
        <v>117738.45000000001</v>
      </c>
      <c r="E44" s="544">
        <f t="shared" si="11"/>
        <v>102227.18</v>
      </c>
      <c r="F44" s="544">
        <f t="shared" si="11"/>
        <v>739510.52</v>
      </c>
      <c r="G44" s="544">
        <f t="shared" si="11"/>
        <v>849296.7599999998</v>
      </c>
      <c r="H44" s="544">
        <f t="shared" si="11"/>
        <v>1470332.22</v>
      </c>
      <c r="I44" s="544">
        <f t="shared" si="11"/>
        <v>82325.12</v>
      </c>
      <c r="J44" s="544">
        <f t="shared" si="11"/>
        <v>4020901.4999999995</v>
      </c>
      <c r="K44" s="836"/>
    </row>
    <row r="45" spans="1:11" ht="22.5" customHeight="1">
      <c r="A45" s="817"/>
      <c r="B45" s="485" t="s">
        <v>281</v>
      </c>
      <c r="C45" s="545">
        <f aca="true" t="shared" si="12" ref="C45:J45">C44/$J44</f>
        <v>0.1433922840437648</v>
      </c>
      <c r="D45" s="545">
        <f t="shared" si="12"/>
        <v>0.029281605132580348</v>
      </c>
      <c r="E45" s="546">
        <f t="shared" si="12"/>
        <v>0.0254239453515586</v>
      </c>
      <c r="F45" s="546">
        <f t="shared" si="12"/>
        <v>0.18391659681292866</v>
      </c>
      <c r="G45" s="546">
        <f t="shared" si="12"/>
        <v>0.21122048376464828</v>
      </c>
      <c r="H45" s="546">
        <f t="shared" si="12"/>
        <v>0.36567228020880393</v>
      </c>
      <c r="I45" s="546">
        <f t="shared" si="12"/>
        <v>0.020474294135282848</v>
      </c>
      <c r="J45" s="546">
        <f t="shared" si="12"/>
        <v>1</v>
      </c>
      <c r="K45" s="836"/>
    </row>
    <row r="46" spans="1:11" s="517" customFormat="1" ht="12.75">
      <c r="A46" s="515"/>
      <c r="B46" s="515"/>
      <c r="C46" s="547"/>
      <c r="D46" s="547"/>
      <c r="E46" s="547"/>
      <c r="F46" s="547"/>
      <c r="G46" s="547"/>
      <c r="H46" s="547"/>
      <c r="I46" s="547"/>
      <c r="J46" s="548"/>
      <c r="K46" s="549"/>
    </row>
    <row r="47" spans="1:4" ht="32.25" customHeight="1">
      <c r="A47" s="550" t="s">
        <v>195</v>
      </c>
      <c r="B47" s="459"/>
      <c r="C47" s="515"/>
      <c r="D47" s="515"/>
    </row>
    <row r="48" spans="1:4" ht="36" customHeight="1">
      <c r="A48" s="484" t="s">
        <v>282</v>
      </c>
      <c r="B48" s="551" t="s">
        <v>283</v>
      </c>
      <c r="C48" s="552">
        <v>2.04</v>
      </c>
      <c r="D48" s="515"/>
    </row>
    <row r="49" spans="1:11" ht="22.5" customHeight="1">
      <c r="A49" s="91" t="s">
        <v>247</v>
      </c>
      <c r="B49" s="485" t="s">
        <v>272</v>
      </c>
      <c r="C49" s="553">
        <v>2006</v>
      </c>
      <c r="D49" s="553">
        <v>2007</v>
      </c>
      <c r="E49" s="553">
        <v>2008</v>
      </c>
      <c r="F49" s="553">
        <v>2009</v>
      </c>
      <c r="G49" s="553">
        <v>2010</v>
      </c>
      <c r="H49" s="553">
        <v>2011</v>
      </c>
      <c r="I49" s="553">
        <v>2012</v>
      </c>
      <c r="J49" s="553" t="s">
        <v>273</v>
      </c>
      <c r="K49" s="553" t="s">
        <v>261</v>
      </c>
    </row>
    <row r="50" spans="1:11" ht="27" customHeight="1">
      <c r="A50" s="837" t="s">
        <v>189</v>
      </c>
      <c r="B50" s="837"/>
      <c r="C50" s="837"/>
      <c r="D50" s="837"/>
      <c r="E50" s="837"/>
      <c r="F50" s="837"/>
      <c r="G50" s="837"/>
      <c r="H50" s="837"/>
      <c r="I50" s="837"/>
      <c r="J50" s="837"/>
      <c r="K50" s="837"/>
    </row>
    <row r="51" spans="1:11" ht="21" customHeight="1">
      <c r="A51" s="830" t="str">
        <f>'6_ME Comp Subcomp e Produtos'!A7</f>
        <v>1. FORTALECIMENTO E INTEGRAÇÃO DOS TRIBUNAIS DE CONTAS NO ÂMBITO NACIONAL</v>
      </c>
      <c r="B51" s="533" t="s">
        <v>266</v>
      </c>
      <c r="C51" s="554">
        <f aca="true" t="shared" si="13" ref="C51:J52">C53+C55+C57</f>
        <v>5895.897058823529</v>
      </c>
      <c r="D51" s="554">
        <f t="shared" si="13"/>
        <v>0</v>
      </c>
      <c r="E51" s="554">
        <f t="shared" si="13"/>
        <v>3970.833333333333</v>
      </c>
      <c r="F51" s="554">
        <f t="shared" si="13"/>
        <v>0</v>
      </c>
      <c r="G51" s="554">
        <f t="shared" si="13"/>
        <v>21766.039215686273</v>
      </c>
      <c r="H51" s="554">
        <f t="shared" si="13"/>
        <v>65366.13725490196</v>
      </c>
      <c r="I51" s="554">
        <f t="shared" si="13"/>
        <v>17647.058823529413</v>
      </c>
      <c r="J51" s="554">
        <f t="shared" si="13"/>
        <v>114645.9656862745</v>
      </c>
      <c r="K51" s="831">
        <f>SUM(J51:J52)</f>
        <v>220003.431372549</v>
      </c>
    </row>
    <row r="52" spans="1:11" ht="27" customHeight="1">
      <c r="A52" s="830"/>
      <c r="B52" s="533" t="s">
        <v>267</v>
      </c>
      <c r="C52" s="554">
        <f t="shared" si="13"/>
        <v>18871.58823529412</v>
      </c>
      <c r="D52" s="554">
        <f t="shared" si="13"/>
        <v>23068.495098039217</v>
      </c>
      <c r="E52" s="554">
        <f t="shared" si="13"/>
        <v>12898.730392156864</v>
      </c>
      <c r="F52" s="554">
        <f t="shared" si="13"/>
        <v>40948.55392156863</v>
      </c>
      <c r="G52" s="554">
        <f t="shared" si="13"/>
        <v>0</v>
      </c>
      <c r="H52" s="554">
        <f t="shared" si="13"/>
        <v>9570.098039215685</v>
      </c>
      <c r="I52" s="554">
        <f t="shared" si="13"/>
        <v>0</v>
      </c>
      <c r="J52" s="554">
        <f t="shared" si="13"/>
        <v>105357.4656862745</v>
      </c>
      <c r="K52" s="831"/>
    </row>
    <row r="53" spans="1:11" ht="24" customHeight="1">
      <c r="A53" s="832" t="str">
        <f>'6_ME Comp Subcomp e Produtos'!A8</f>
        <v>1.1. Desenvolvimento de vínculos inter-institucionais entre os Tribunais de Contas e destes com o Governo Federal</v>
      </c>
      <c r="B53" s="486" t="s">
        <v>266</v>
      </c>
      <c r="C53" s="555">
        <f aca="true" t="shared" si="14" ref="C53:I58">C7/$C$48</f>
        <v>3854.7549019607845</v>
      </c>
      <c r="D53" s="555">
        <f t="shared" si="14"/>
        <v>0</v>
      </c>
      <c r="E53" s="555">
        <f t="shared" si="14"/>
        <v>566.1764705882352</v>
      </c>
      <c r="F53" s="555">
        <f t="shared" si="14"/>
        <v>0</v>
      </c>
      <c r="G53" s="555">
        <f t="shared" si="14"/>
        <v>0</v>
      </c>
      <c r="H53" s="555">
        <f t="shared" si="14"/>
        <v>0</v>
      </c>
      <c r="I53" s="555">
        <f t="shared" si="14"/>
        <v>0</v>
      </c>
      <c r="J53" s="527">
        <f aca="true" t="shared" si="15" ref="J53:J58">C53+D53+E53+F53+G53+H53+I53</f>
        <v>4420.93137254902</v>
      </c>
      <c r="K53" s="833">
        <f>SUM(J53:J54)</f>
        <v>45350.69117647059</v>
      </c>
    </row>
    <row r="54" spans="1:11" ht="24.75" customHeight="1">
      <c r="A54" s="832"/>
      <c r="B54" s="486" t="s">
        <v>267</v>
      </c>
      <c r="C54" s="555">
        <f t="shared" si="14"/>
        <v>10194.607843137255</v>
      </c>
      <c r="D54" s="555">
        <f t="shared" si="14"/>
        <v>13222.676470588236</v>
      </c>
      <c r="E54" s="555">
        <f t="shared" si="14"/>
        <v>8593.455882352942</v>
      </c>
      <c r="F54" s="555">
        <f t="shared" si="14"/>
        <v>8919.019607843136</v>
      </c>
      <c r="G54" s="555">
        <f t="shared" si="14"/>
        <v>0</v>
      </c>
      <c r="H54" s="555">
        <f t="shared" si="14"/>
        <v>0</v>
      </c>
      <c r="I54" s="555">
        <f t="shared" si="14"/>
        <v>0</v>
      </c>
      <c r="J54" s="527">
        <f t="shared" si="15"/>
        <v>40929.759803921566</v>
      </c>
      <c r="K54" s="833"/>
    </row>
    <row r="55" spans="1:11" ht="20.25" customHeight="1">
      <c r="A55" s="832" t="str">
        <f>'6_ME Comp Subcomp e Produtos'!A12</f>
        <v>1.2. Redesenho dos procedimentos de controle externo contemplando, inclusive, o cumprimento da LRF</v>
      </c>
      <c r="B55" s="486" t="s">
        <v>266</v>
      </c>
      <c r="C55" s="555">
        <f t="shared" si="14"/>
        <v>867.607843137254</v>
      </c>
      <c r="D55" s="555">
        <f t="shared" si="14"/>
        <v>0</v>
      </c>
      <c r="E55" s="555">
        <f t="shared" si="14"/>
        <v>878.3088235294117</v>
      </c>
      <c r="F55" s="555">
        <f t="shared" si="14"/>
        <v>0</v>
      </c>
      <c r="G55" s="555">
        <f t="shared" si="14"/>
        <v>19299.69607843137</v>
      </c>
      <c r="H55" s="555">
        <f t="shared" si="14"/>
        <v>42837.69117647059</v>
      </c>
      <c r="I55" s="555">
        <f t="shared" si="14"/>
        <v>12254.901960784313</v>
      </c>
      <c r="J55" s="527">
        <f t="shared" si="15"/>
        <v>76138.20588235294</v>
      </c>
      <c r="K55" s="833">
        <f>SUM(J55:J56)</f>
        <v>114504.39215686274</v>
      </c>
    </row>
    <row r="56" spans="1:11" ht="24" customHeight="1">
      <c r="A56" s="832"/>
      <c r="B56" s="486" t="s">
        <v>267</v>
      </c>
      <c r="C56" s="555">
        <f t="shared" si="14"/>
        <v>4985.803921568628</v>
      </c>
      <c r="D56" s="555">
        <f t="shared" si="14"/>
        <v>5252.450980392156</v>
      </c>
      <c r="E56" s="555">
        <f t="shared" si="14"/>
        <v>4305.274509803921</v>
      </c>
      <c r="F56" s="555">
        <f t="shared" si="14"/>
        <v>14252.558823529413</v>
      </c>
      <c r="G56" s="555">
        <f t="shared" si="14"/>
        <v>0</v>
      </c>
      <c r="H56" s="555">
        <f t="shared" si="14"/>
        <v>9570.098039215685</v>
      </c>
      <c r="I56" s="555">
        <f t="shared" si="14"/>
        <v>0</v>
      </c>
      <c r="J56" s="527">
        <f t="shared" si="15"/>
        <v>38366.186274509804</v>
      </c>
      <c r="K56" s="833"/>
    </row>
    <row r="57" spans="1:11" ht="24.75" customHeight="1">
      <c r="A57" s="832" t="str">
        <f>'6_ME Comp Subcomp e Produtos'!A15</f>
        <v>1.3. Desenvolvimento de política e gestão de soluções compartilhadas e de cooperação técnica (de TI e outras)</v>
      </c>
      <c r="B57" s="486" t="s">
        <v>266</v>
      </c>
      <c r="C57" s="555">
        <f t="shared" si="14"/>
        <v>1173.5343137254904</v>
      </c>
      <c r="D57" s="555">
        <f t="shared" si="14"/>
        <v>0</v>
      </c>
      <c r="E57" s="555">
        <f t="shared" si="14"/>
        <v>2526.348039215686</v>
      </c>
      <c r="F57" s="555">
        <f t="shared" si="14"/>
        <v>0</v>
      </c>
      <c r="G57" s="555">
        <f t="shared" si="14"/>
        <v>2466.343137254902</v>
      </c>
      <c r="H57" s="555">
        <f t="shared" si="14"/>
        <v>22528.44607843137</v>
      </c>
      <c r="I57" s="555">
        <f t="shared" si="14"/>
        <v>5392.156862745098</v>
      </c>
      <c r="J57" s="527">
        <f t="shared" si="15"/>
        <v>34086.828431372545</v>
      </c>
      <c r="K57" s="833">
        <f>SUM(J57:J58)</f>
        <v>60148.34803921568</v>
      </c>
    </row>
    <row r="58" spans="1:11" ht="21.75" customHeight="1">
      <c r="A58" s="832"/>
      <c r="B58" s="486" t="s">
        <v>267</v>
      </c>
      <c r="C58" s="555">
        <f t="shared" si="14"/>
        <v>3691.176470588235</v>
      </c>
      <c r="D58" s="555">
        <f t="shared" si="14"/>
        <v>4593.367647058823</v>
      </c>
      <c r="E58" s="555">
        <f t="shared" si="14"/>
        <v>0</v>
      </c>
      <c r="F58" s="555">
        <f t="shared" si="14"/>
        <v>17776.975490196077</v>
      </c>
      <c r="G58" s="555">
        <f t="shared" si="14"/>
        <v>0</v>
      </c>
      <c r="H58" s="555">
        <f t="shared" si="14"/>
        <v>0</v>
      </c>
      <c r="I58" s="555">
        <f t="shared" si="14"/>
        <v>0</v>
      </c>
      <c r="J58" s="527">
        <f t="shared" si="15"/>
        <v>26061.519607843136</v>
      </c>
      <c r="K58" s="833"/>
    </row>
    <row r="59" spans="1:11" ht="24" customHeight="1">
      <c r="A59" s="830" t="str">
        <f>'6_ME Comp Subcomp e Produtos'!A19</f>
        <v>2. MODERNIZAÇÃO DOS TRIBUNAIS DE CONTAS DOS ESTADOS, DISTRITO FEDERAL E MUNICÍPIOS</v>
      </c>
      <c r="B59" s="533" t="s">
        <v>266</v>
      </c>
      <c r="C59" s="554">
        <f aca="true" t="shared" si="16" ref="C59:J60">C61+C63+C65+C67+C69+C71</f>
        <v>11326.96568627451</v>
      </c>
      <c r="D59" s="554">
        <f t="shared" si="16"/>
        <v>22635.88235294118</v>
      </c>
      <c r="E59" s="554">
        <f t="shared" si="16"/>
        <v>13097.455882352939</v>
      </c>
      <c r="F59" s="554">
        <f t="shared" si="16"/>
        <v>173086.77941176467</v>
      </c>
      <c r="G59" s="554">
        <f t="shared" si="16"/>
        <v>332888.58235294116</v>
      </c>
      <c r="H59" s="554">
        <f t="shared" si="16"/>
        <v>434445.96568627446</v>
      </c>
      <c r="I59" s="554">
        <f t="shared" si="16"/>
        <v>22708.392156862745</v>
      </c>
      <c r="J59" s="554">
        <f t="shared" si="16"/>
        <v>1010190.0235294118</v>
      </c>
      <c r="K59" s="831">
        <f>SUM(J59:J60)</f>
        <v>1646174.995098039</v>
      </c>
    </row>
    <row r="60" spans="1:11" ht="24" customHeight="1">
      <c r="A60" s="830"/>
      <c r="B60" s="533" t="s">
        <v>267</v>
      </c>
      <c r="C60" s="554">
        <f t="shared" si="16"/>
        <v>222664.64705882352</v>
      </c>
      <c r="D60" s="554">
        <f t="shared" si="16"/>
        <v>7042.245098039215</v>
      </c>
      <c r="E60" s="554">
        <f t="shared" si="16"/>
        <v>14272.803921568626</v>
      </c>
      <c r="F60" s="554">
        <f t="shared" si="16"/>
        <v>139887.8676470588</v>
      </c>
      <c r="G60" s="554">
        <f t="shared" si="16"/>
        <v>52862.63333333334</v>
      </c>
      <c r="H60" s="554">
        <f t="shared" si="16"/>
        <v>199254.77450980392</v>
      </c>
      <c r="I60" s="554">
        <f t="shared" si="16"/>
        <v>0</v>
      </c>
      <c r="J60" s="554">
        <f t="shared" si="16"/>
        <v>635984.9715686274</v>
      </c>
      <c r="K60" s="831"/>
    </row>
    <row r="61" spans="1:12" ht="21" customHeight="1">
      <c r="A61" s="832" t="str">
        <f>'6_ME Comp Subcomp e Produtos'!A20</f>
        <v>2.1. Desenvolvimento de vínculos inter-institucionais com outros Poderes e instituições dos três níveis de governo e com a sociedade</v>
      </c>
      <c r="B61" s="486" t="s">
        <v>266</v>
      </c>
      <c r="C61" s="555">
        <f aca="true" t="shared" si="17" ref="C61:I72">C15/$C$48</f>
        <v>0</v>
      </c>
      <c r="D61" s="555">
        <f t="shared" si="17"/>
        <v>0</v>
      </c>
      <c r="E61" s="555">
        <f t="shared" si="17"/>
        <v>0</v>
      </c>
      <c r="F61" s="555">
        <f t="shared" si="17"/>
        <v>20098.039215686273</v>
      </c>
      <c r="G61" s="555">
        <f t="shared" si="17"/>
        <v>13559.995098039215</v>
      </c>
      <c r="H61" s="555">
        <f t="shared" si="17"/>
        <v>43691.46568627452</v>
      </c>
      <c r="I61" s="555">
        <f t="shared" si="17"/>
        <v>0</v>
      </c>
      <c r="J61" s="527">
        <f aca="true" t="shared" si="18" ref="J61:J72">C61+D61+E61+F61+G61+H61+I61</f>
        <v>77349.5</v>
      </c>
      <c r="K61" s="833">
        <f>SUM(J61:J62)</f>
        <v>203665.0882352941</v>
      </c>
      <c r="L61" s="556"/>
    </row>
    <row r="62" spans="1:11" ht="21" customHeight="1">
      <c r="A62" s="832"/>
      <c r="B62" s="486" t="s">
        <v>267</v>
      </c>
      <c r="C62" s="555">
        <f t="shared" si="17"/>
        <v>49664.799019607846</v>
      </c>
      <c r="D62" s="555">
        <f t="shared" si="17"/>
        <v>0</v>
      </c>
      <c r="E62" s="555">
        <f t="shared" si="17"/>
        <v>1263.4803921568628</v>
      </c>
      <c r="F62" s="555">
        <f t="shared" si="17"/>
        <v>7892.156862745098</v>
      </c>
      <c r="G62" s="555">
        <f t="shared" si="17"/>
        <v>15106.651960784313</v>
      </c>
      <c r="H62" s="555">
        <f t="shared" si="17"/>
        <v>52388.49999999999</v>
      </c>
      <c r="I62" s="555">
        <f t="shared" si="17"/>
        <v>0</v>
      </c>
      <c r="J62" s="527">
        <f t="shared" si="18"/>
        <v>126315.5882352941</v>
      </c>
      <c r="K62" s="833"/>
    </row>
    <row r="63" spans="1:11" ht="24.75" customHeight="1">
      <c r="A63" s="832" t="str">
        <f>'6_ME Comp Subcomp e Produtos'!A26</f>
        <v>2.2. Integração dos Tribunais de Contas no ciclo de gestão governamental</v>
      </c>
      <c r="B63" s="486" t="s">
        <v>266</v>
      </c>
      <c r="C63" s="555">
        <f t="shared" si="17"/>
        <v>0</v>
      </c>
      <c r="D63" s="555">
        <f t="shared" si="17"/>
        <v>22635.88235294118</v>
      </c>
      <c r="E63" s="555">
        <f t="shared" si="17"/>
        <v>0</v>
      </c>
      <c r="F63" s="555">
        <f t="shared" si="17"/>
        <v>29078.52941176471</v>
      </c>
      <c r="G63" s="555">
        <f t="shared" si="17"/>
        <v>104788.8225490196</v>
      </c>
      <c r="H63" s="555">
        <f t="shared" si="17"/>
        <v>51382.18137254903</v>
      </c>
      <c r="I63" s="555">
        <f t="shared" si="17"/>
        <v>9803.921568627451</v>
      </c>
      <c r="J63" s="527">
        <f t="shared" si="18"/>
        <v>217689.33725490197</v>
      </c>
      <c r="K63" s="833">
        <f>SUM(J63:J64)</f>
        <v>345941.1127450981</v>
      </c>
    </row>
    <row r="64" spans="1:11" ht="26.25" customHeight="1">
      <c r="A64" s="832"/>
      <c r="B64" s="486" t="s">
        <v>267</v>
      </c>
      <c r="C64" s="555">
        <f t="shared" si="17"/>
        <v>8183.823529411765</v>
      </c>
      <c r="D64" s="555">
        <f t="shared" si="17"/>
        <v>230.8235294117647</v>
      </c>
      <c r="E64" s="555">
        <f t="shared" si="17"/>
        <v>0</v>
      </c>
      <c r="F64" s="555">
        <f t="shared" si="17"/>
        <v>76206.99019607843</v>
      </c>
      <c r="G64" s="555">
        <f t="shared" si="17"/>
        <v>124.02058823529431</v>
      </c>
      <c r="H64" s="555">
        <f t="shared" si="17"/>
        <v>43506.11764705882</v>
      </c>
      <c r="I64" s="555">
        <f t="shared" si="17"/>
        <v>0</v>
      </c>
      <c r="J64" s="527">
        <f t="shared" si="18"/>
        <v>128251.77549019607</v>
      </c>
      <c r="K64" s="833"/>
    </row>
    <row r="65" spans="1:11" ht="25.5" customHeight="1">
      <c r="A65" s="838" t="str">
        <f>'6_ME Comp Subcomp e Produtos'!A32</f>
        <v>2.3. Redesenho dos métodos, técnicas e procedimentos de Controle Externo</v>
      </c>
      <c r="B65" s="486" t="s">
        <v>266</v>
      </c>
      <c r="C65" s="555">
        <f t="shared" si="17"/>
        <v>11326.96568627451</v>
      </c>
      <c r="D65" s="555">
        <f t="shared" si="17"/>
        <v>0</v>
      </c>
      <c r="E65" s="555">
        <f t="shared" si="17"/>
        <v>10651.94607843137</v>
      </c>
      <c r="F65" s="555">
        <f t="shared" si="17"/>
        <v>76493.61764705881</v>
      </c>
      <c r="G65" s="555">
        <f t="shared" si="17"/>
        <v>116149.97058823529</v>
      </c>
      <c r="H65" s="555">
        <f t="shared" si="17"/>
        <v>51898.53431372549</v>
      </c>
      <c r="I65" s="555">
        <f t="shared" si="17"/>
        <v>0</v>
      </c>
      <c r="J65" s="527">
        <f t="shared" si="18"/>
        <v>266521.0343137255</v>
      </c>
      <c r="K65" s="833">
        <f>SUM(J65:J66)</f>
        <v>333920.8627450981</v>
      </c>
    </row>
    <row r="66" spans="1:12" ht="22.5" customHeight="1">
      <c r="A66" s="838"/>
      <c r="B66" s="486" t="s">
        <v>267</v>
      </c>
      <c r="C66" s="555">
        <f t="shared" si="17"/>
        <v>0</v>
      </c>
      <c r="D66" s="555">
        <f t="shared" si="17"/>
        <v>0</v>
      </c>
      <c r="E66" s="555">
        <f t="shared" si="17"/>
        <v>8353.995098039215</v>
      </c>
      <c r="F66" s="555">
        <f t="shared" si="17"/>
        <v>25526.465686274503</v>
      </c>
      <c r="G66" s="555">
        <f t="shared" si="17"/>
        <v>15524.093137254906</v>
      </c>
      <c r="H66" s="555">
        <f t="shared" si="17"/>
        <v>17995.274509803923</v>
      </c>
      <c r="I66" s="555">
        <f t="shared" si="17"/>
        <v>0</v>
      </c>
      <c r="J66" s="527">
        <f t="shared" si="18"/>
        <v>67399.82843137256</v>
      </c>
      <c r="K66" s="833"/>
      <c r="L66" s="556"/>
    </row>
    <row r="67" spans="1:11" ht="24.75" customHeight="1">
      <c r="A67" s="832" t="str">
        <f>'6_ME Comp Subcomp e Produtos'!A38</f>
        <v>2.4. Planejamento estratégico e aprimoramento gerencial</v>
      </c>
      <c r="B67" s="486" t="s">
        <v>266</v>
      </c>
      <c r="C67" s="555">
        <f t="shared" si="17"/>
        <v>0</v>
      </c>
      <c r="D67" s="555">
        <f t="shared" si="17"/>
        <v>0</v>
      </c>
      <c r="E67" s="555">
        <f t="shared" si="17"/>
        <v>0</v>
      </c>
      <c r="F67" s="555">
        <f t="shared" si="17"/>
        <v>0</v>
      </c>
      <c r="G67" s="555">
        <f t="shared" si="17"/>
        <v>2098.7598039215686</v>
      </c>
      <c r="H67" s="555">
        <f t="shared" si="17"/>
        <v>22411.980392156864</v>
      </c>
      <c r="I67" s="555">
        <f t="shared" si="17"/>
        <v>0</v>
      </c>
      <c r="J67" s="527">
        <f t="shared" si="18"/>
        <v>24510.740196078434</v>
      </c>
      <c r="K67" s="833">
        <f>SUM(J67:J68)</f>
        <v>45256.96078431373</v>
      </c>
    </row>
    <row r="68" spans="1:11" ht="24.75" customHeight="1">
      <c r="A68" s="832"/>
      <c r="B68" s="486" t="s">
        <v>267</v>
      </c>
      <c r="C68" s="555">
        <f t="shared" si="17"/>
        <v>0</v>
      </c>
      <c r="D68" s="555">
        <f t="shared" si="17"/>
        <v>6811.42156862745</v>
      </c>
      <c r="E68" s="555">
        <f t="shared" si="17"/>
        <v>4620.975490196079</v>
      </c>
      <c r="F68" s="555">
        <f t="shared" si="17"/>
        <v>4098.0392156862745</v>
      </c>
      <c r="G68" s="555">
        <f t="shared" si="17"/>
        <v>0</v>
      </c>
      <c r="H68" s="555">
        <f t="shared" si="17"/>
        <v>5215.78431372549</v>
      </c>
      <c r="I68" s="555">
        <f t="shared" si="17"/>
        <v>0</v>
      </c>
      <c r="J68" s="527">
        <f t="shared" si="18"/>
        <v>20746.220588235294</v>
      </c>
      <c r="K68" s="833"/>
    </row>
    <row r="69" spans="1:11" ht="23.25" customHeight="1">
      <c r="A69" s="832" t="str">
        <f>'6_ME Comp Subcomp e Produtos'!A44</f>
        <v>2.5. Desenvolvimento da política e da gestão da tecnologia de informação</v>
      </c>
      <c r="B69" s="486" t="s">
        <v>266</v>
      </c>
      <c r="C69" s="555">
        <f t="shared" si="17"/>
        <v>0</v>
      </c>
      <c r="D69" s="555">
        <f t="shared" si="17"/>
        <v>0</v>
      </c>
      <c r="E69" s="555">
        <f t="shared" si="17"/>
        <v>0</v>
      </c>
      <c r="F69" s="555">
        <f t="shared" si="17"/>
        <v>41838.16176470588</v>
      </c>
      <c r="G69" s="555">
        <f t="shared" si="17"/>
        <v>75003.80392156863</v>
      </c>
      <c r="H69" s="555">
        <f t="shared" si="17"/>
        <v>177610.17647058822</v>
      </c>
      <c r="I69" s="555">
        <f t="shared" si="17"/>
        <v>0</v>
      </c>
      <c r="J69" s="527">
        <f t="shared" si="18"/>
        <v>294452.14215686277</v>
      </c>
      <c r="K69" s="833">
        <f>SUM(J69:J70)</f>
        <v>558253.7843137255</v>
      </c>
    </row>
    <row r="70" spans="1:11" ht="23.25" customHeight="1">
      <c r="A70" s="832"/>
      <c r="B70" s="486" t="s">
        <v>267</v>
      </c>
      <c r="C70" s="555">
        <f t="shared" si="17"/>
        <v>159095.0980392157</v>
      </c>
      <c r="D70" s="555">
        <f t="shared" si="17"/>
        <v>0</v>
      </c>
      <c r="E70" s="555">
        <f t="shared" si="17"/>
        <v>0</v>
      </c>
      <c r="F70" s="555">
        <f t="shared" si="17"/>
        <v>15686.274509803921</v>
      </c>
      <c r="G70" s="555">
        <f t="shared" si="17"/>
        <v>21009.813725490196</v>
      </c>
      <c r="H70" s="555">
        <f t="shared" si="17"/>
        <v>68010.45588235294</v>
      </c>
      <c r="I70" s="555">
        <f t="shared" si="17"/>
        <v>0</v>
      </c>
      <c r="J70" s="527">
        <f t="shared" si="18"/>
        <v>263801.64215686277</v>
      </c>
      <c r="K70" s="833"/>
    </row>
    <row r="71" spans="1:11" ht="22.5" customHeight="1">
      <c r="A71" s="832" t="str">
        <f>'6_ME Comp Subcomp e Produtos'!A50</f>
        <v>2.6. Adequação da política e gestão de pessoal</v>
      </c>
      <c r="B71" s="486" t="s">
        <v>266</v>
      </c>
      <c r="C71" s="555">
        <f t="shared" si="17"/>
        <v>0</v>
      </c>
      <c r="D71" s="555">
        <f t="shared" si="17"/>
        <v>0</v>
      </c>
      <c r="E71" s="555">
        <f t="shared" si="17"/>
        <v>2445.5098039215686</v>
      </c>
      <c r="F71" s="555">
        <f t="shared" si="17"/>
        <v>5578.431372549019</v>
      </c>
      <c r="G71" s="555">
        <f t="shared" si="17"/>
        <v>21287.23039215686</v>
      </c>
      <c r="H71" s="555">
        <f t="shared" si="17"/>
        <v>87451.62745098038</v>
      </c>
      <c r="I71" s="555">
        <f t="shared" si="17"/>
        <v>12904.470588235294</v>
      </c>
      <c r="J71" s="527">
        <f t="shared" si="18"/>
        <v>129667.26960784313</v>
      </c>
      <c r="K71" s="833">
        <f>SUM(J71:J72)</f>
        <v>159137.1862745098</v>
      </c>
    </row>
    <row r="72" spans="1:11" ht="27" customHeight="1">
      <c r="A72" s="832"/>
      <c r="B72" s="486" t="s">
        <v>267</v>
      </c>
      <c r="C72" s="555">
        <f t="shared" si="17"/>
        <v>5720.926470588235</v>
      </c>
      <c r="D72" s="555">
        <f t="shared" si="17"/>
        <v>0</v>
      </c>
      <c r="E72" s="555">
        <f t="shared" si="17"/>
        <v>34.35294117647059</v>
      </c>
      <c r="F72" s="555">
        <f t="shared" si="17"/>
        <v>10477.941176470587</v>
      </c>
      <c r="G72" s="555">
        <f t="shared" si="17"/>
        <v>1098.0539215686274</v>
      </c>
      <c r="H72" s="555">
        <f t="shared" si="17"/>
        <v>12138.642156862747</v>
      </c>
      <c r="I72" s="555">
        <f t="shared" si="17"/>
        <v>0</v>
      </c>
      <c r="J72" s="527">
        <f t="shared" si="18"/>
        <v>29469.916666666664</v>
      </c>
      <c r="K72" s="833"/>
    </row>
    <row r="73" spans="1:11" ht="22.5" customHeight="1">
      <c r="A73" s="818" t="s">
        <v>274</v>
      </c>
      <c r="B73" s="487" t="s">
        <v>266</v>
      </c>
      <c r="C73" s="540">
        <f aca="true" t="shared" si="19" ref="C73:J74">C51+C59</f>
        <v>17222.86274509804</v>
      </c>
      <c r="D73" s="540">
        <f t="shared" si="19"/>
        <v>22635.88235294118</v>
      </c>
      <c r="E73" s="540">
        <f t="shared" si="19"/>
        <v>17068.289215686273</v>
      </c>
      <c r="F73" s="540">
        <f t="shared" si="19"/>
        <v>173086.77941176467</v>
      </c>
      <c r="G73" s="540">
        <f t="shared" si="19"/>
        <v>354654.6215686274</v>
      </c>
      <c r="H73" s="540">
        <f t="shared" si="19"/>
        <v>499812.1029411764</v>
      </c>
      <c r="I73" s="540">
        <f t="shared" si="19"/>
        <v>40355.450980392154</v>
      </c>
      <c r="J73" s="540">
        <f t="shared" si="19"/>
        <v>1124835.9892156862</v>
      </c>
      <c r="K73" s="829">
        <f>SUM(J73:J74)</f>
        <v>1866178.426470588</v>
      </c>
    </row>
    <row r="74" spans="1:11" ht="25.5" customHeight="1">
      <c r="A74" s="818"/>
      <c r="B74" s="487" t="s">
        <v>267</v>
      </c>
      <c r="C74" s="540">
        <f t="shared" si="19"/>
        <v>241536.23529411765</v>
      </c>
      <c r="D74" s="540">
        <f t="shared" si="19"/>
        <v>30110.740196078434</v>
      </c>
      <c r="E74" s="540">
        <f t="shared" si="19"/>
        <v>27171.53431372549</v>
      </c>
      <c r="F74" s="540">
        <f t="shared" si="19"/>
        <v>180836.4215686274</v>
      </c>
      <c r="G74" s="540">
        <f t="shared" si="19"/>
        <v>52862.63333333334</v>
      </c>
      <c r="H74" s="540">
        <f t="shared" si="19"/>
        <v>208824.8725490196</v>
      </c>
      <c r="I74" s="540">
        <f t="shared" si="19"/>
        <v>0</v>
      </c>
      <c r="J74" s="540">
        <f t="shared" si="19"/>
        <v>741342.4372549019</v>
      </c>
      <c r="K74" s="829"/>
    </row>
    <row r="75" spans="1:11" ht="32.25" customHeight="1">
      <c r="A75" s="837" t="s">
        <v>99</v>
      </c>
      <c r="B75" s="837"/>
      <c r="C75" s="837"/>
      <c r="D75" s="837"/>
      <c r="E75" s="837"/>
      <c r="F75" s="837"/>
      <c r="G75" s="837"/>
      <c r="H75" s="837"/>
      <c r="I75" s="837"/>
      <c r="J75" s="837"/>
      <c r="K75" s="837"/>
    </row>
    <row r="76" spans="1:11" ht="21" customHeight="1">
      <c r="A76" s="830" t="str">
        <f>'6_ME Comp Subcomp e Produtos'!A56</f>
        <v>ADMINISTRAÇÃO</v>
      </c>
      <c r="B76" s="533" t="s">
        <v>266</v>
      </c>
      <c r="C76" s="534">
        <f aca="true" t="shared" si="20" ref="C76:J77">C78+C80</f>
        <v>5526.500000000003</v>
      </c>
      <c r="D76" s="534">
        <f t="shared" si="20"/>
        <v>3783.2254901960787</v>
      </c>
      <c r="E76" s="534">
        <f t="shared" si="20"/>
        <v>4560.901960784313</v>
      </c>
      <c r="F76" s="534">
        <f t="shared" si="20"/>
        <v>2789.2156862745096</v>
      </c>
      <c r="G76" s="534">
        <f t="shared" si="20"/>
        <v>4624.259803921569</v>
      </c>
      <c r="H76" s="534">
        <f t="shared" si="20"/>
        <v>12114.112745098038</v>
      </c>
      <c r="I76" s="534">
        <f t="shared" si="20"/>
        <v>0</v>
      </c>
      <c r="J76" s="534">
        <f t="shared" si="20"/>
        <v>33398.21568627451</v>
      </c>
      <c r="K76" s="831">
        <f>SUM(J76:J77)</f>
        <v>64212.01470588235</v>
      </c>
    </row>
    <row r="77" spans="1:11" ht="25.5" customHeight="1">
      <c r="A77" s="830"/>
      <c r="B77" s="533" t="s">
        <v>267</v>
      </c>
      <c r="C77" s="534">
        <f t="shared" si="20"/>
        <v>18344.916666666664</v>
      </c>
      <c r="D77" s="534">
        <f t="shared" si="20"/>
        <v>1185.078431372549</v>
      </c>
      <c r="E77" s="534">
        <f t="shared" si="20"/>
        <v>1310.637254901961</v>
      </c>
      <c r="F77" s="534">
        <f t="shared" si="20"/>
        <v>5792.740196078432</v>
      </c>
      <c r="G77" s="534">
        <f t="shared" si="20"/>
        <v>4180.426470588235</v>
      </c>
      <c r="H77" s="534">
        <f t="shared" si="20"/>
        <v>0</v>
      </c>
      <c r="I77" s="534">
        <f t="shared" si="20"/>
        <v>0</v>
      </c>
      <c r="J77" s="534">
        <f t="shared" si="20"/>
        <v>30813.799019607843</v>
      </c>
      <c r="K77" s="831"/>
    </row>
    <row r="78" spans="1:11" ht="21" customHeight="1">
      <c r="A78" s="832" t="str">
        <f>'6_ME Comp Subcomp e Produtos'!A57</f>
        <v>A.1 Administração do projeto</v>
      </c>
      <c r="B78" s="486" t="s">
        <v>266</v>
      </c>
      <c r="C78" s="555">
        <f aca="true" t="shared" si="21" ref="C78:I81">C32/$C$48</f>
        <v>5526.500000000003</v>
      </c>
      <c r="D78" s="555">
        <f t="shared" si="21"/>
        <v>1796.8039215686274</v>
      </c>
      <c r="E78" s="555">
        <f t="shared" si="21"/>
        <v>3474.2647058823522</v>
      </c>
      <c r="F78" s="555">
        <f t="shared" si="21"/>
        <v>2789.2156862745096</v>
      </c>
      <c r="G78" s="555">
        <f t="shared" si="21"/>
        <v>0</v>
      </c>
      <c r="H78" s="555">
        <f t="shared" si="21"/>
        <v>2031.0882352941176</v>
      </c>
      <c r="I78" s="555">
        <f t="shared" si="21"/>
        <v>0</v>
      </c>
      <c r="J78" s="527">
        <f>C78+D78+E78+F78+G78+H78+I78</f>
        <v>15617.87254901961</v>
      </c>
      <c r="K78" s="833">
        <f>SUM(J78:J79)</f>
        <v>41085.401960784315</v>
      </c>
    </row>
    <row r="79" spans="1:11" ht="21.75" customHeight="1">
      <c r="A79" s="832"/>
      <c r="B79" s="486" t="s">
        <v>267</v>
      </c>
      <c r="C79" s="555">
        <f t="shared" si="21"/>
        <v>18344.916666666664</v>
      </c>
      <c r="D79" s="555">
        <f t="shared" si="21"/>
        <v>38.470588235294116</v>
      </c>
      <c r="E79" s="555">
        <f t="shared" si="21"/>
        <v>1291.4019607843138</v>
      </c>
      <c r="F79" s="555">
        <f t="shared" si="21"/>
        <v>5792.740196078432</v>
      </c>
      <c r="G79" s="555">
        <f t="shared" si="21"/>
        <v>0</v>
      </c>
      <c r="H79" s="555">
        <f t="shared" si="21"/>
        <v>0</v>
      </c>
      <c r="I79" s="555">
        <f t="shared" si="21"/>
        <v>0</v>
      </c>
      <c r="J79" s="527">
        <f>C79+D79+E79+F79+G79+H79+I79</f>
        <v>25467.529411764706</v>
      </c>
      <c r="K79" s="833"/>
    </row>
    <row r="80" spans="1:11" ht="23.25" customHeight="1">
      <c r="A80" s="832" t="str">
        <f>'6_ME Comp Subcomp e Produtos'!A63</f>
        <v>A.2 Monitoramento e avaliação</v>
      </c>
      <c r="B80" s="486" t="s">
        <v>266</v>
      </c>
      <c r="C80" s="555">
        <f t="shared" si="21"/>
        <v>0</v>
      </c>
      <c r="D80" s="555">
        <f t="shared" si="21"/>
        <v>1986.4215686274515</v>
      </c>
      <c r="E80" s="555">
        <f t="shared" si="21"/>
        <v>1086.637254901961</v>
      </c>
      <c r="F80" s="555">
        <f t="shared" si="21"/>
        <v>0</v>
      </c>
      <c r="G80" s="555">
        <f t="shared" si="21"/>
        <v>4624.259803921569</v>
      </c>
      <c r="H80" s="555">
        <f t="shared" si="21"/>
        <v>10083.024509803921</v>
      </c>
      <c r="I80" s="555">
        <f t="shared" si="21"/>
        <v>0</v>
      </c>
      <c r="J80" s="527">
        <f>C80+D80+E80+F80+G80+H80+I80</f>
        <v>17780.343137254902</v>
      </c>
      <c r="K80" s="833">
        <f>SUM(J80:J81)</f>
        <v>23126.61274509804</v>
      </c>
    </row>
    <row r="81" spans="1:11" ht="21.75" customHeight="1">
      <c r="A81" s="832"/>
      <c r="B81" s="486" t="s">
        <v>267</v>
      </c>
      <c r="C81" s="555">
        <f t="shared" si="21"/>
        <v>0</v>
      </c>
      <c r="D81" s="555">
        <f t="shared" si="21"/>
        <v>1146.6078431372548</v>
      </c>
      <c r="E81" s="555">
        <f t="shared" si="21"/>
        <v>19.235294117647058</v>
      </c>
      <c r="F81" s="555">
        <f t="shared" si="21"/>
        <v>0</v>
      </c>
      <c r="G81" s="555">
        <f t="shared" si="21"/>
        <v>4180.426470588235</v>
      </c>
      <c r="H81" s="555">
        <f t="shared" si="21"/>
        <v>0</v>
      </c>
      <c r="I81" s="555">
        <f t="shared" si="21"/>
        <v>0</v>
      </c>
      <c r="J81" s="527">
        <f>C81+D81+E81+F81+G81+H81+I81</f>
        <v>5346.269607843137</v>
      </c>
      <c r="K81" s="833"/>
    </row>
    <row r="82" spans="1:11" ht="24" customHeight="1">
      <c r="A82" s="834" t="s">
        <v>275</v>
      </c>
      <c r="B82" s="487" t="s">
        <v>266</v>
      </c>
      <c r="C82" s="539">
        <f aca="true" t="shared" si="22" ref="C82:J83">C76</f>
        <v>5526.500000000003</v>
      </c>
      <c r="D82" s="532">
        <f t="shared" si="22"/>
        <v>3783.2254901960787</v>
      </c>
      <c r="E82" s="532">
        <f t="shared" si="22"/>
        <v>4560.901960784313</v>
      </c>
      <c r="F82" s="532">
        <f t="shared" si="22"/>
        <v>2789.2156862745096</v>
      </c>
      <c r="G82" s="532">
        <f t="shared" si="22"/>
        <v>4624.259803921569</v>
      </c>
      <c r="H82" s="532">
        <f t="shared" si="22"/>
        <v>12114.112745098038</v>
      </c>
      <c r="I82" s="532">
        <f t="shared" si="22"/>
        <v>0</v>
      </c>
      <c r="J82" s="532">
        <f t="shared" si="22"/>
        <v>33398.21568627451</v>
      </c>
      <c r="K82" s="829">
        <f>SUM(J82:J83)</f>
        <v>64212.01470588235</v>
      </c>
    </row>
    <row r="83" spans="1:11" ht="24" customHeight="1">
      <c r="A83" s="834"/>
      <c r="B83" s="487" t="s">
        <v>267</v>
      </c>
      <c r="C83" s="539">
        <f t="shared" si="22"/>
        <v>18344.916666666664</v>
      </c>
      <c r="D83" s="532">
        <f t="shared" si="22"/>
        <v>1185.078431372549</v>
      </c>
      <c r="E83" s="532">
        <f t="shared" si="22"/>
        <v>1310.637254901961</v>
      </c>
      <c r="F83" s="532">
        <f t="shared" si="22"/>
        <v>5792.740196078432</v>
      </c>
      <c r="G83" s="532">
        <f t="shared" si="22"/>
        <v>4180.426470588235</v>
      </c>
      <c r="H83" s="532">
        <f t="shared" si="22"/>
        <v>0</v>
      </c>
      <c r="I83" s="532">
        <f t="shared" si="22"/>
        <v>0</v>
      </c>
      <c r="J83" s="532">
        <f t="shared" si="22"/>
        <v>30813.799019607843</v>
      </c>
      <c r="K83" s="829"/>
    </row>
    <row r="84" spans="1:11" ht="24" customHeight="1">
      <c r="A84" s="834" t="s">
        <v>276</v>
      </c>
      <c r="B84" s="487" t="s">
        <v>266</v>
      </c>
      <c r="C84" s="539"/>
      <c r="D84" s="539"/>
      <c r="E84" s="539"/>
      <c r="F84" s="539"/>
      <c r="G84" s="539"/>
      <c r="H84" s="539"/>
      <c r="I84" s="539"/>
      <c r="J84" s="540"/>
      <c r="K84" s="829">
        <f>SUM(J84:J85)</f>
        <v>40639.70588235294</v>
      </c>
    </row>
    <row r="85" spans="1:11" ht="24" customHeight="1">
      <c r="A85" s="834"/>
      <c r="B85" s="487" t="s">
        <v>267</v>
      </c>
      <c r="C85" s="539"/>
      <c r="D85" s="539"/>
      <c r="E85" s="539"/>
      <c r="F85" s="539"/>
      <c r="G85" s="539"/>
      <c r="H85" s="539"/>
      <c r="I85" s="539"/>
      <c r="J85" s="540">
        <f>J39/$C$48</f>
        <v>40639.70588235294</v>
      </c>
      <c r="K85" s="829"/>
    </row>
    <row r="86" spans="1:11" ht="27" customHeight="1">
      <c r="A86" s="817" t="s">
        <v>277</v>
      </c>
      <c r="B86" s="533" t="s">
        <v>266</v>
      </c>
      <c r="C86" s="557">
        <f aca="true" t="shared" si="23" ref="C86:J86">C73+C82+C84</f>
        <v>22749.362745098042</v>
      </c>
      <c r="D86" s="557">
        <f t="shared" si="23"/>
        <v>26419.10784313726</v>
      </c>
      <c r="E86" s="557">
        <f t="shared" si="23"/>
        <v>21629.191176470587</v>
      </c>
      <c r="F86" s="557">
        <f t="shared" si="23"/>
        <v>175875.9950980392</v>
      </c>
      <c r="G86" s="557">
        <f t="shared" si="23"/>
        <v>359278.881372549</v>
      </c>
      <c r="H86" s="557">
        <f t="shared" si="23"/>
        <v>511926.2156862744</v>
      </c>
      <c r="I86" s="557">
        <f t="shared" si="23"/>
        <v>40355.450980392154</v>
      </c>
      <c r="J86" s="557">
        <f t="shared" si="23"/>
        <v>1158234.2049019607</v>
      </c>
      <c r="K86" s="831">
        <f>J86+J88</f>
        <v>1971030.1470588231</v>
      </c>
    </row>
    <row r="87" spans="1:11" ht="27" customHeight="1">
      <c r="A87" s="817"/>
      <c r="B87" s="533" t="s">
        <v>278</v>
      </c>
      <c r="C87" s="558">
        <f aca="true" t="shared" si="24" ref="C87:J87">C86/$J86</f>
        <v>0.019641418504838297</v>
      </c>
      <c r="D87" s="558">
        <f t="shared" si="24"/>
        <v>0.022809814915950886</v>
      </c>
      <c r="E87" s="558">
        <f t="shared" si="24"/>
        <v>0.018674281147051257</v>
      </c>
      <c r="F87" s="558">
        <f t="shared" si="24"/>
        <v>0.1518483864089701</v>
      </c>
      <c r="G87" s="558">
        <f t="shared" si="24"/>
        <v>0.31019536450571356</v>
      </c>
      <c r="H87" s="558">
        <f t="shared" si="24"/>
        <v>0.44198851451603144</v>
      </c>
      <c r="I87" s="558">
        <f t="shared" si="24"/>
        <v>0.03484222000144441</v>
      </c>
      <c r="J87" s="558">
        <f t="shared" si="24"/>
        <v>1</v>
      </c>
      <c r="K87" s="831"/>
    </row>
    <row r="88" spans="1:11" ht="27" customHeight="1">
      <c r="A88" s="817"/>
      <c r="B88" s="533" t="s">
        <v>279</v>
      </c>
      <c r="C88" s="557">
        <f aca="true" t="shared" si="25" ref="C88:J88">C74+C83+C85</f>
        <v>259881.1519607843</v>
      </c>
      <c r="D88" s="557">
        <f t="shared" si="25"/>
        <v>31295.818627450983</v>
      </c>
      <c r="E88" s="557">
        <f t="shared" si="25"/>
        <v>28482.17156862745</v>
      </c>
      <c r="F88" s="557">
        <f t="shared" si="25"/>
        <v>186629.16176470584</v>
      </c>
      <c r="G88" s="557">
        <f t="shared" si="25"/>
        <v>57043.05980392158</v>
      </c>
      <c r="H88" s="557">
        <f t="shared" si="25"/>
        <v>208824.8725490196</v>
      </c>
      <c r="I88" s="557">
        <f t="shared" si="25"/>
        <v>0</v>
      </c>
      <c r="J88" s="557">
        <f t="shared" si="25"/>
        <v>812795.9421568626</v>
      </c>
      <c r="K88" s="831"/>
    </row>
    <row r="89" spans="1:11" ht="27" customHeight="1">
      <c r="A89" s="817"/>
      <c r="B89" s="533" t="s">
        <v>280</v>
      </c>
      <c r="C89" s="558">
        <f aca="true" t="shared" si="26" ref="C89:J89">C88/$J88</f>
        <v>0.319737265507447</v>
      </c>
      <c r="D89" s="558">
        <f t="shared" si="26"/>
        <v>0.03850390609038149</v>
      </c>
      <c r="E89" s="558">
        <f t="shared" si="26"/>
        <v>0.035042216737753644</v>
      </c>
      <c r="F89" s="558">
        <f t="shared" si="26"/>
        <v>0.22961379613862298</v>
      </c>
      <c r="G89" s="558">
        <f t="shared" si="26"/>
        <v>0.07018128025165848</v>
      </c>
      <c r="H89" s="558">
        <f t="shared" si="26"/>
        <v>0.2569216475107822</v>
      </c>
      <c r="I89" s="558">
        <f t="shared" si="26"/>
        <v>0</v>
      </c>
      <c r="J89" s="558">
        <f t="shared" si="26"/>
        <v>1</v>
      </c>
      <c r="K89" s="831"/>
    </row>
    <row r="90" spans="1:11" ht="27" customHeight="1">
      <c r="A90" s="817"/>
      <c r="B90" s="485" t="s">
        <v>261</v>
      </c>
      <c r="C90" s="544">
        <f aca="true" t="shared" si="27" ref="C90:J90">C86+C88</f>
        <v>282630.51470588235</v>
      </c>
      <c r="D90" s="544">
        <f t="shared" si="27"/>
        <v>57714.92647058824</v>
      </c>
      <c r="E90" s="544">
        <f t="shared" si="27"/>
        <v>50111.36274509804</v>
      </c>
      <c r="F90" s="544">
        <f t="shared" si="27"/>
        <v>362505.15686274506</v>
      </c>
      <c r="G90" s="544">
        <f t="shared" si="27"/>
        <v>416321.94117647054</v>
      </c>
      <c r="H90" s="544">
        <f t="shared" si="27"/>
        <v>720751.088235294</v>
      </c>
      <c r="I90" s="544">
        <f t="shared" si="27"/>
        <v>40355.450980392154</v>
      </c>
      <c r="J90" s="544">
        <f t="shared" si="27"/>
        <v>1971030.1470588231</v>
      </c>
      <c r="K90" s="836"/>
    </row>
    <row r="91" spans="1:11" ht="27" customHeight="1">
      <c r="A91" s="817"/>
      <c r="B91" s="485" t="s">
        <v>281</v>
      </c>
      <c r="C91" s="545">
        <f aca="true" t="shared" si="28" ref="C91:J91">C90/$J90</f>
        <v>0.14339228404376483</v>
      </c>
      <c r="D91" s="545">
        <f t="shared" si="28"/>
        <v>0.02928160513258035</v>
      </c>
      <c r="E91" s="545">
        <f t="shared" si="28"/>
        <v>0.025423945351558605</v>
      </c>
      <c r="F91" s="545">
        <f t="shared" si="28"/>
        <v>0.18391659681292866</v>
      </c>
      <c r="G91" s="545">
        <f t="shared" si="28"/>
        <v>0.21122048376464833</v>
      </c>
      <c r="H91" s="545">
        <f t="shared" si="28"/>
        <v>0.36567228020880393</v>
      </c>
      <c r="I91" s="545">
        <f t="shared" si="28"/>
        <v>0.020474294135282848</v>
      </c>
      <c r="J91" s="545">
        <f t="shared" si="28"/>
        <v>1</v>
      </c>
      <c r="K91" s="836"/>
    </row>
  </sheetData>
  <sheetProtection selectLockedCells="1" selectUnlockedCells="1"/>
  <mergeCells count="79">
    <mergeCell ref="A84:A85"/>
    <mergeCell ref="K84:K85"/>
    <mergeCell ref="A86:A91"/>
    <mergeCell ref="K86:K89"/>
    <mergeCell ref="K90:K91"/>
    <mergeCell ref="A78:A79"/>
    <mergeCell ref="K78:K79"/>
    <mergeCell ref="A80:A81"/>
    <mergeCell ref="K80:K81"/>
    <mergeCell ref="A82:A83"/>
    <mergeCell ref="K82:K83"/>
    <mergeCell ref="A71:A72"/>
    <mergeCell ref="K71:K72"/>
    <mergeCell ref="A73:A74"/>
    <mergeCell ref="K73:K74"/>
    <mergeCell ref="A75:K75"/>
    <mergeCell ref="A76:A77"/>
    <mergeCell ref="K76:K77"/>
    <mergeCell ref="A65:A66"/>
    <mergeCell ref="K65:K66"/>
    <mergeCell ref="A67:A68"/>
    <mergeCell ref="K67:K68"/>
    <mergeCell ref="A69:A70"/>
    <mergeCell ref="K69:K70"/>
    <mergeCell ref="A59:A60"/>
    <mergeCell ref="K59:K60"/>
    <mergeCell ref="A61:A62"/>
    <mergeCell ref="K61:K62"/>
    <mergeCell ref="A63:A64"/>
    <mergeCell ref="K63:K64"/>
    <mergeCell ref="A53:A54"/>
    <mergeCell ref="K53:K54"/>
    <mergeCell ref="A55:A56"/>
    <mergeCell ref="K55:K56"/>
    <mergeCell ref="A57:A58"/>
    <mergeCell ref="K57:K58"/>
    <mergeCell ref="A40:A45"/>
    <mergeCell ref="K40:K43"/>
    <mergeCell ref="K44:K45"/>
    <mergeCell ref="A50:K50"/>
    <mergeCell ref="A51:A52"/>
    <mergeCell ref="K51:K52"/>
    <mergeCell ref="A34:A35"/>
    <mergeCell ref="K34:K35"/>
    <mergeCell ref="A36:A37"/>
    <mergeCell ref="K36:K37"/>
    <mergeCell ref="A38:A39"/>
    <mergeCell ref="K38:K39"/>
    <mergeCell ref="A27:A28"/>
    <mergeCell ref="K27:K28"/>
    <mergeCell ref="A29:K29"/>
    <mergeCell ref="A30:A31"/>
    <mergeCell ref="K30:K31"/>
    <mergeCell ref="A32:A33"/>
    <mergeCell ref="K32:K33"/>
    <mergeCell ref="A21:A22"/>
    <mergeCell ref="K21:K22"/>
    <mergeCell ref="A23:A24"/>
    <mergeCell ref="K23:K24"/>
    <mergeCell ref="A25:A26"/>
    <mergeCell ref="K25:K26"/>
    <mergeCell ref="A15:A16"/>
    <mergeCell ref="K15:K16"/>
    <mergeCell ref="A17:A18"/>
    <mergeCell ref="K17:K18"/>
    <mergeCell ref="A19:A20"/>
    <mergeCell ref="K19:K20"/>
    <mergeCell ref="A9:A10"/>
    <mergeCell ref="K9:K10"/>
    <mergeCell ref="A11:A12"/>
    <mergeCell ref="K11:K12"/>
    <mergeCell ref="A13:A14"/>
    <mergeCell ref="K13:K14"/>
    <mergeCell ref="A1:F1"/>
    <mergeCell ref="A4:K4"/>
    <mergeCell ref="A5:A6"/>
    <mergeCell ref="K5:K6"/>
    <mergeCell ref="A7:A8"/>
    <mergeCell ref="K7:K8"/>
  </mergeCells>
  <printOptions horizontalCentered="1"/>
  <pageMargins left="0.5902777777777778" right="0.3888888888888889" top="0.47152777777777777" bottom="0.4881944444444445" header="0.19583333333333333" footer="0.2125"/>
  <pageSetup horizontalDpi="300" verticalDpi="300" orientation="landscape" paperSize="9" scale="69" r:id="rId1"/>
  <headerFooter alignWithMargins="0">
    <oddHeader>&amp;LPROMOEX&amp;CProjeto &lt;UF&gt;</oddHeader>
    <oddFooter>&amp;LDocumento de Projeto&amp;C&amp;A&amp;RPág. &amp;P / &amp;N</oddFooter>
  </headerFooter>
  <rowBreaks count="3" manualBreakCount="3">
    <brk id="28" max="255" man="1"/>
    <brk id="45" max="255" man="1"/>
    <brk id="7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85" zoomScaleNormal="85" zoomScaleSheetLayoutView="85" zoomScalePageLayoutView="0" workbookViewId="0" topLeftCell="A1">
      <selection activeCell="A1" sqref="A1:D1"/>
    </sheetView>
  </sheetViews>
  <sheetFormatPr defaultColWidth="9.00390625" defaultRowHeight="12.75"/>
  <cols>
    <col min="1" max="1" width="110.8515625" style="559" customWidth="1"/>
    <col min="2" max="2" width="17.421875" style="559" customWidth="1"/>
    <col min="3" max="3" width="19.00390625" style="559" customWidth="1"/>
    <col min="4" max="4" width="18.7109375" style="559" customWidth="1"/>
    <col min="5" max="6" width="0" style="560" hidden="1" customWidth="1"/>
    <col min="7" max="7" width="25.8515625" style="560" customWidth="1"/>
    <col min="8" max="9" width="11.7109375" style="560" bestFit="1" customWidth="1"/>
    <col min="10" max="10" width="10.28125" style="560" bestFit="1" customWidth="1"/>
    <col min="11" max="11" width="9.00390625" style="560" customWidth="1"/>
    <col min="12" max="12" width="10.28125" style="560" bestFit="1" customWidth="1"/>
    <col min="13" max="16384" width="9.00390625" style="560" customWidth="1"/>
  </cols>
  <sheetData>
    <row r="1" spans="1:4" ht="32.25" customHeight="1">
      <c r="A1" s="821" t="s">
        <v>284</v>
      </c>
      <c r="B1" s="821"/>
      <c r="C1" s="821"/>
      <c r="D1" s="821"/>
    </row>
    <row r="2" spans="1:4" ht="32.25" customHeight="1">
      <c r="A2" s="821" t="s">
        <v>285</v>
      </c>
      <c r="B2" s="821"/>
      <c r="C2" s="821"/>
      <c r="D2" s="821"/>
    </row>
    <row r="3" spans="1:6" ht="19.5" customHeight="1">
      <c r="A3" s="842" t="s">
        <v>286</v>
      </c>
      <c r="B3" s="843" t="s">
        <v>287</v>
      </c>
      <c r="C3" s="843"/>
      <c r="D3" s="843"/>
      <c r="E3" s="839" t="s">
        <v>288</v>
      </c>
      <c r="F3" s="840" t="s">
        <v>289</v>
      </c>
    </row>
    <row r="4" spans="1:6" ht="21.75" customHeight="1">
      <c r="A4" s="842"/>
      <c r="B4" s="561" t="s">
        <v>266</v>
      </c>
      <c r="C4" s="561" t="s">
        <v>267</v>
      </c>
      <c r="D4" s="561" t="s">
        <v>227</v>
      </c>
      <c r="E4" s="839"/>
      <c r="F4" s="840"/>
    </row>
    <row r="5" spans="1:12" ht="33.75" customHeight="1">
      <c r="A5" s="94" t="str">
        <f>'6_ME Comp Subcomp e Produtos'!A7</f>
        <v>1. FORTALECIMENTO E INTEGRAÇÃO DOS TRIBUNAIS DE CONTAS NO ÂMBITO NACIONAL</v>
      </c>
      <c r="B5" s="562">
        <f>SUM(B6:B8)</f>
        <v>233877.77000000002</v>
      </c>
      <c r="C5" s="562">
        <f>SUM(C6:C8)</f>
        <v>214929.22999999998</v>
      </c>
      <c r="D5" s="562">
        <f aca="true" t="shared" si="0" ref="D5:D19">SUM(B5:C5)</f>
        <v>448807</v>
      </c>
      <c r="E5" s="563"/>
      <c r="F5" s="564"/>
      <c r="G5" s="732"/>
      <c r="H5" s="732"/>
      <c r="I5" s="732"/>
      <c r="J5" s="732"/>
      <c r="K5" s="732"/>
      <c r="L5" s="732"/>
    </row>
    <row r="6" spans="1:12" ht="33" customHeight="1">
      <c r="A6" s="565" t="str">
        <f>'6_ME Comp Subcomp e Produtos'!A8</f>
        <v>1.1. Desenvolvimento de vínculos inter-institucionais entre os Tribunais de Contas e destes com o Governo Federal</v>
      </c>
      <c r="B6" s="566">
        <f>'20_Distribuição por Fonte'!W8</f>
        <v>9018.7</v>
      </c>
      <c r="C6" s="566">
        <f>'20_Distribuição por Fonte'!X8</f>
        <v>83496.70999999999</v>
      </c>
      <c r="D6" s="567">
        <f t="shared" si="0"/>
        <v>92515.40999999999</v>
      </c>
      <c r="E6" s="563">
        <v>1123893.33</v>
      </c>
      <c r="F6" s="564" t="e">
        <f>NA()</f>
        <v>#N/A</v>
      </c>
      <c r="G6" s="732"/>
      <c r="H6" s="732"/>
      <c r="I6" s="732"/>
      <c r="J6" s="732"/>
      <c r="K6" s="732"/>
      <c r="L6" s="732"/>
    </row>
    <row r="7" spans="1:12" ht="30" customHeight="1">
      <c r="A7" s="565" t="str">
        <f>'6_ME Comp Subcomp e Produtos'!A12</f>
        <v>1.2. Redesenho dos procedimentos de controle externo contemplando, inclusive, o cumprimento da LRF</v>
      </c>
      <c r="B7" s="566">
        <f>'20_Distribuição por Fonte'!W12</f>
        <v>155321.94</v>
      </c>
      <c r="C7" s="566">
        <f>'20_Distribuição por Fonte'!X12</f>
        <v>78267.02</v>
      </c>
      <c r="D7" s="567">
        <f t="shared" si="0"/>
        <v>233588.96000000002</v>
      </c>
      <c r="E7" s="563"/>
      <c r="F7" s="564"/>
      <c r="G7" s="732"/>
      <c r="H7" s="732"/>
      <c r="I7" s="732"/>
      <c r="J7" s="732"/>
      <c r="K7" s="732"/>
      <c r="L7" s="732"/>
    </row>
    <row r="8" spans="1:12" ht="28.5" customHeight="1">
      <c r="A8" s="565" t="str">
        <f>'6_ME Comp Subcomp e Produtos'!A15</f>
        <v>1.3. Desenvolvimento de política e gestão de soluções compartilhadas e de cooperação técnica (de TI e outras)</v>
      </c>
      <c r="B8" s="566">
        <f>'20_Distribuição por Fonte'!W15</f>
        <v>69537.13</v>
      </c>
      <c r="C8" s="566">
        <f>'20_Distribuição por Fonte'!X15</f>
        <v>53165.5</v>
      </c>
      <c r="D8" s="567">
        <f t="shared" si="0"/>
        <v>122702.63</v>
      </c>
      <c r="E8" s="563"/>
      <c r="F8" s="564"/>
      <c r="G8" s="732"/>
      <c r="H8" s="732"/>
      <c r="I8" s="732"/>
      <c r="J8" s="732"/>
      <c r="K8" s="732"/>
      <c r="L8" s="732"/>
    </row>
    <row r="9" spans="1:12" ht="31.5" customHeight="1">
      <c r="A9" s="94" t="str">
        <f>'6_ME Comp Subcomp e Produtos'!A19</f>
        <v>2. MODERNIZAÇÃO DOS TRIBUNAIS DE CONTAS DOS ESTADOS, DISTRITO FEDERAL E MUNICÍPIOS</v>
      </c>
      <c r="B9" s="562">
        <f>SUM(B10:B15)</f>
        <v>2060787.648</v>
      </c>
      <c r="C9" s="562">
        <f>SUM(C10:C15)</f>
        <v>1297409.3420000002</v>
      </c>
      <c r="D9" s="562">
        <f t="shared" si="0"/>
        <v>3358196.99</v>
      </c>
      <c r="E9" s="563"/>
      <c r="F9" s="564"/>
      <c r="G9" s="732"/>
      <c r="H9" s="732"/>
      <c r="I9" s="732"/>
      <c r="J9" s="732"/>
      <c r="K9" s="732"/>
      <c r="L9" s="732"/>
    </row>
    <row r="10" spans="1:12" ht="33.75" customHeight="1">
      <c r="A10" s="565" t="str">
        <f>'6_ME Comp Subcomp e Produtos'!A20</f>
        <v>2.1. Desenvolvimento de vínculos inter-institucionais com outros Poderes e instituições dos três níveis de governo e com a sociedade</v>
      </c>
      <c r="B10" s="566">
        <f>'20_Distribuição por Fonte'!W20</f>
        <v>157792.98</v>
      </c>
      <c r="C10" s="566">
        <f>'20_Distribuição por Fonte'!X20</f>
        <v>257683.8</v>
      </c>
      <c r="D10" s="567">
        <f t="shared" si="0"/>
        <v>415476.78</v>
      </c>
      <c r="E10" s="563"/>
      <c r="F10" s="564"/>
      <c r="G10" s="732"/>
      <c r="H10" s="732"/>
      <c r="I10" s="732"/>
      <c r="J10" s="732"/>
      <c r="K10" s="732"/>
      <c r="L10" s="732"/>
    </row>
    <row r="11" spans="1:12" ht="26.25" customHeight="1">
      <c r="A11" s="565" t="str">
        <f>'6_ME Comp Subcomp e Produtos'!A26</f>
        <v>2.2. Integração dos Tribunais de Contas no ciclo de gestão governamental</v>
      </c>
      <c r="B11" s="566">
        <f>'20_Distribuição por Fonte'!W26</f>
        <v>444086.2480000001</v>
      </c>
      <c r="C11" s="566">
        <f>'20_Distribuição por Fonte'!X26</f>
        <v>261633.622</v>
      </c>
      <c r="D11" s="567">
        <f t="shared" si="0"/>
        <v>705719.8700000001</v>
      </c>
      <c r="E11" s="563"/>
      <c r="F11" s="564"/>
      <c r="G11" s="732"/>
      <c r="H11" s="732"/>
      <c r="I11" s="732"/>
      <c r="J11" s="732"/>
      <c r="K11" s="732"/>
      <c r="L11" s="732"/>
    </row>
    <row r="12" spans="1:12" ht="28.5" customHeight="1">
      <c r="A12" s="565" t="str">
        <f>'6_ME Comp Subcomp e Produtos'!A32</f>
        <v>2.3. Redesenho dos métodos, técnicas e procedimentos de Controle Externo</v>
      </c>
      <c r="B12" s="566">
        <f>'20_Distribuição por Fonte'!W32</f>
        <v>543702.9099999999</v>
      </c>
      <c r="C12" s="566">
        <f>'20_Distribuição por Fonte'!X32</f>
        <v>137495.65000000002</v>
      </c>
      <c r="D12" s="567">
        <f t="shared" si="0"/>
        <v>681198.5599999999</v>
      </c>
      <c r="E12" s="563"/>
      <c r="F12" s="564"/>
      <c r="G12" s="732"/>
      <c r="H12" s="732"/>
      <c r="I12" s="732"/>
      <c r="J12" s="732"/>
      <c r="K12" s="732"/>
      <c r="L12" s="732"/>
    </row>
    <row r="13" spans="1:12" ht="26.25" customHeight="1">
      <c r="A13" s="565" t="str">
        <f>'6_ME Comp Subcomp e Produtos'!A38</f>
        <v>2.4. Planejamento estratégico e aprimoramento gerencial</v>
      </c>
      <c r="B13" s="566">
        <f>'20_Distribuição por Fonte'!W38</f>
        <v>50001.91</v>
      </c>
      <c r="C13" s="566">
        <f>'20_Distribuição por Fonte'!X38</f>
        <v>42322.29</v>
      </c>
      <c r="D13" s="567">
        <f t="shared" si="0"/>
        <v>92324.20000000001</v>
      </c>
      <c r="E13" s="563"/>
      <c r="F13" s="564"/>
      <c r="G13" s="732"/>
      <c r="H13" s="732"/>
      <c r="I13" s="732"/>
      <c r="J13" s="732"/>
      <c r="K13" s="732"/>
      <c r="L13" s="732"/>
    </row>
    <row r="14" spans="1:12" ht="25.5" customHeight="1">
      <c r="A14" s="565" t="str">
        <f>'6_ME Comp Subcomp e Produtos'!A44</f>
        <v>2.5. Desenvolvimento da política e da gestão da tecnologia de informação</v>
      </c>
      <c r="B14" s="566">
        <f>'20_Distribuição por Fonte'!W44</f>
        <v>600682.37</v>
      </c>
      <c r="C14" s="566">
        <f>'20_Distribuição por Fonte'!X44</f>
        <v>538155.3500000001</v>
      </c>
      <c r="D14" s="567">
        <f t="shared" si="0"/>
        <v>1138837.7200000002</v>
      </c>
      <c r="E14" s="563"/>
      <c r="F14" s="564"/>
      <c r="G14" s="732"/>
      <c r="H14" s="732"/>
      <c r="I14" s="732"/>
      <c r="J14" s="732"/>
      <c r="K14" s="732"/>
      <c r="L14" s="732"/>
    </row>
    <row r="15" spans="1:12" ht="27" customHeight="1">
      <c r="A15" s="565" t="str">
        <f>'6_ME Comp Subcomp e Produtos'!A50</f>
        <v>2.6. Adequação da política e gestão de pessoal</v>
      </c>
      <c r="B15" s="566">
        <f>'20_Distribuição por Fonte'!W50</f>
        <v>264521.23</v>
      </c>
      <c r="C15" s="566">
        <f>'20_Distribuição por Fonte'!X50</f>
        <v>60118.630000000005</v>
      </c>
      <c r="D15" s="567">
        <f t="shared" si="0"/>
        <v>324639.86</v>
      </c>
      <c r="E15" s="563"/>
      <c r="F15" s="564"/>
      <c r="G15" s="732"/>
      <c r="H15" s="732"/>
      <c r="I15" s="732"/>
      <c r="J15" s="732"/>
      <c r="K15" s="732"/>
      <c r="L15" s="732"/>
    </row>
    <row r="16" spans="1:12" ht="25.5" customHeight="1">
      <c r="A16" s="94" t="str">
        <f>'6_ME Comp Subcomp e Produtos'!A56</f>
        <v>ADMINISTRAÇÃO</v>
      </c>
      <c r="B16" s="562">
        <f>SUM(B17:B18)</f>
        <v>68132.36000000002</v>
      </c>
      <c r="C16" s="562">
        <f>SUM(C17:C18)</f>
        <v>62860.149999999994</v>
      </c>
      <c r="D16" s="562">
        <f t="shared" si="0"/>
        <v>130992.51000000001</v>
      </c>
      <c r="E16" s="563"/>
      <c r="F16" s="564"/>
      <c r="G16" s="732"/>
      <c r="H16" s="732"/>
      <c r="I16" s="732"/>
      <c r="J16" s="732"/>
      <c r="K16" s="732"/>
      <c r="L16" s="732"/>
    </row>
    <row r="17" spans="1:12" ht="24.75" customHeight="1">
      <c r="A17" s="565" t="str">
        <f>'6_ME Comp Subcomp e Produtos'!A57</f>
        <v>A.1 Administração do projeto</v>
      </c>
      <c r="B17" s="566">
        <f>'20_Distribuição por Fonte'!W58</f>
        <v>31860.460000000006</v>
      </c>
      <c r="C17" s="566">
        <f>'20_Distribuição por Fonte'!X58</f>
        <v>51953.759999999995</v>
      </c>
      <c r="D17" s="567">
        <f t="shared" si="0"/>
        <v>83814.22</v>
      </c>
      <c r="E17" s="563"/>
      <c r="F17" s="564"/>
      <c r="G17" s="732"/>
      <c r="H17" s="732"/>
      <c r="I17" s="732"/>
      <c r="J17" s="732"/>
      <c r="K17" s="732"/>
      <c r="L17" s="732"/>
    </row>
    <row r="18" spans="1:12" ht="23.25" customHeight="1">
      <c r="A18" s="565" t="str">
        <f>'6_ME Comp Subcomp e Produtos'!A63</f>
        <v>A.2 Monitoramento e avaliação</v>
      </c>
      <c r="B18" s="566">
        <f>'20_Distribuição por Fonte'!W64</f>
        <v>36271.9</v>
      </c>
      <c r="C18" s="566">
        <f>'20_Distribuição por Fonte'!X64</f>
        <v>10906.39</v>
      </c>
      <c r="D18" s="567">
        <f t="shared" si="0"/>
        <v>47178.29</v>
      </c>
      <c r="E18" s="563"/>
      <c r="F18" s="564"/>
      <c r="G18" s="732"/>
      <c r="H18" s="732"/>
      <c r="I18" s="732"/>
      <c r="J18" s="732"/>
      <c r="K18" s="732"/>
      <c r="L18" s="732"/>
    </row>
    <row r="19" spans="1:6" s="571" customFormat="1" ht="26.25" customHeight="1">
      <c r="A19" s="538" t="s">
        <v>290</v>
      </c>
      <c r="B19" s="568">
        <f>B5+B9+B16</f>
        <v>2362797.778</v>
      </c>
      <c r="C19" s="568">
        <f>C5+C9+C16</f>
        <v>1575198.722</v>
      </c>
      <c r="D19" s="568">
        <f t="shared" si="0"/>
        <v>3937996.5</v>
      </c>
      <c r="E19" s="569" t="e">
        <f>NA()</f>
        <v>#N/A</v>
      </c>
      <c r="F19" s="570" t="e">
        <f>D19-E19</f>
        <v>#N/A</v>
      </c>
    </row>
    <row r="20" spans="1:6" s="571" customFormat="1" ht="27" customHeight="1">
      <c r="A20" s="572" t="s">
        <v>249</v>
      </c>
      <c r="B20" s="573">
        <f>B19/D19</f>
        <v>0.5999999690197795</v>
      </c>
      <c r="C20" s="573">
        <f>C19/D19</f>
        <v>0.4000000309802205</v>
      </c>
      <c r="D20" s="573">
        <f>D19/D19</f>
        <v>1</v>
      </c>
      <c r="E20" s="569"/>
      <c r="F20" s="570"/>
    </row>
    <row r="21" spans="1:6" ht="30.75" customHeight="1">
      <c r="A21" s="94" t="str">
        <f>'6_ME Comp Subcomp e Produtos'!A69</f>
        <v>IMPREVISTOS</v>
      </c>
      <c r="B21" s="562">
        <v>0</v>
      </c>
      <c r="C21" s="535">
        <f>'6_ME Comp Subcomp e Produtos'!E69</f>
        <v>82905</v>
      </c>
      <c r="D21" s="562">
        <f>SUM(B21:C21)</f>
        <v>82905</v>
      </c>
      <c r="E21" s="563"/>
      <c r="F21" s="564"/>
    </row>
    <row r="22" spans="1:6" s="578" customFormat="1" ht="27" customHeight="1">
      <c r="A22" s="574" t="s">
        <v>291</v>
      </c>
      <c r="B22" s="575">
        <f>B19+B21</f>
        <v>2362797.778</v>
      </c>
      <c r="C22" s="575">
        <f>C19+C21</f>
        <v>1658103.722</v>
      </c>
      <c r="D22" s="575">
        <f>SUM(B22:C22)</f>
        <v>4020901.5</v>
      </c>
      <c r="E22" s="576"/>
      <c r="F22" s="577"/>
    </row>
    <row r="23" spans="1:6" s="582" customFormat="1" ht="33" customHeight="1">
      <c r="A23" s="574" t="s">
        <v>249</v>
      </c>
      <c r="B23" s="579">
        <f>B22/D22</f>
        <v>0.5876288633282859</v>
      </c>
      <c r="C23" s="579">
        <f>C22/D22</f>
        <v>0.41237113667171404</v>
      </c>
      <c r="D23" s="579">
        <f>D22/D22</f>
        <v>1</v>
      </c>
      <c r="E23" s="580"/>
      <c r="F23" s="581"/>
    </row>
    <row r="24" ht="12.75">
      <c r="C24" s="583"/>
    </row>
    <row r="25" spans="1:4" ht="27.75" customHeight="1">
      <c r="A25" s="484" t="s">
        <v>195</v>
      </c>
      <c r="B25" s="725"/>
      <c r="C25" s="725"/>
      <c r="D25" s="725"/>
    </row>
    <row r="26" spans="1:4" ht="27" customHeight="1">
      <c r="A26" s="484" t="s">
        <v>292</v>
      </c>
      <c r="B26" s="459"/>
      <c r="C26" s="584" t="s">
        <v>283</v>
      </c>
      <c r="D26" s="585">
        <f>'18_Consolidação Cat Invest BID'!H39</f>
        <v>2.04</v>
      </c>
    </row>
    <row r="27" spans="1:4" ht="18" customHeight="1">
      <c r="A27" s="841" t="s">
        <v>286</v>
      </c>
      <c r="B27" s="817" t="s">
        <v>187</v>
      </c>
      <c r="C27" s="817"/>
      <c r="D27" s="817"/>
    </row>
    <row r="28" spans="1:4" ht="20.25" customHeight="1">
      <c r="A28" s="841"/>
      <c r="B28" s="553" t="s">
        <v>266</v>
      </c>
      <c r="C28" s="553" t="s">
        <v>267</v>
      </c>
      <c r="D28" s="553" t="s">
        <v>227</v>
      </c>
    </row>
    <row r="29" spans="1:4" ht="35.25" customHeight="1">
      <c r="A29" s="94" t="str">
        <f>'6_ME Comp Subcomp e Produtos'!A7</f>
        <v>1. FORTALECIMENTO E INTEGRAÇÃO DOS TRIBUNAIS DE CONTAS NO ÂMBITO NACIONAL</v>
      </c>
      <c r="B29" s="562">
        <f>SUM(B30:B32)</f>
        <v>114645.96568627452</v>
      </c>
      <c r="C29" s="562">
        <f>SUM(C30:C32)</f>
        <v>105357.4656862745</v>
      </c>
      <c r="D29" s="562">
        <f aca="true" t="shared" si="1" ref="D29:D43">SUM(B29:C29)</f>
        <v>220003.43137254904</v>
      </c>
    </row>
    <row r="30" spans="1:6" ht="36" customHeight="1">
      <c r="A30" s="565" t="str">
        <f>'6_ME Comp Subcomp e Produtos'!A8</f>
        <v>1.1. Desenvolvimento de vínculos inter-institucionais entre os Tribunais de Contas e destes com o Governo Federal</v>
      </c>
      <c r="B30" s="567">
        <f aca="true" t="shared" si="2" ref="B30:C32">B6/$D$26</f>
        <v>4420.93137254902</v>
      </c>
      <c r="C30" s="567">
        <f t="shared" si="2"/>
        <v>40929.759803921566</v>
      </c>
      <c r="D30" s="567">
        <f t="shared" si="1"/>
        <v>45350.69117647059</v>
      </c>
      <c r="E30" s="563">
        <v>1123893.33</v>
      </c>
      <c r="F30" s="564" t="e">
        <f>NA()</f>
        <v>#N/A</v>
      </c>
    </row>
    <row r="31" spans="1:6" ht="36.75" customHeight="1">
      <c r="A31" s="565" t="str">
        <f>'6_ME Comp Subcomp e Produtos'!A12</f>
        <v>1.2. Redesenho dos procedimentos de controle externo contemplando, inclusive, o cumprimento da LRF</v>
      </c>
      <c r="B31" s="567">
        <f t="shared" si="2"/>
        <v>76138.20588235294</v>
      </c>
      <c r="C31" s="567">
        <f t="shared" si="2"/>
        <v>38366.186274509804</v>
      </c>
      <c r="D31" s="567">
        <f t="shared" si="1"/>
        <v>114504.39215686274</v>
      </c>
      <c r="E31" s="563"/>
      <c r="F31" s="564"/>
    </row>
    <row r="32" spans="1:6" ht="34.5" customHeight="1">
      <c r="A32" s="565" t="str">
        <f>'6_ME Comp Subcomp e Produtos'!A15</f>
        <v>1.3. Desenvolvimento de política e gestão de soluções compartilhadas e de cooperação técnica (de TI e outras)</v>
      </c>
      <c r="B32" s="567">
        <f t="shared" si="2"/>
        <v>34086.82843137255</v>
      </c>
      <c r="C32" s="567">
        <f t="shared" si="2"/>
        <v>26061.519607843136</v>
      </c>
      <c r="D32" s="567">
        <f t="shared" si="1"/>
        <v>60148.34803921569</v>
      </c>
      <c r="E32" s="563"/>
      <c r="F32" s="564"/>
    </row>
    <row r="33" spans="1:6" ht="37.5" customHeight="1">
      <c r="A33" s="94" t="str">
        <f>'6_ME Comp Subcomp e Produtos'!A19</f>
        <v>2. MODERNIZAÇÃO DOS TRIBUNAIS DE CONTAS DOS ESTADOS, DISTRITO FEDERAL E MUNICÍPIOS</v>
      </c>
      <c r="B33" s="562">
        <f>SUM(B34:B39)</f>
        <v>1010190.0235294118</v>
      </c>
      <c r="C33" s="562">
        <f>SUM(C34:C39)</f>
        <v>635984.9715686274</v>
      </c>
      <c r="D33" s="562">
        <f t="shared" si="1"/>
        <v>1646174.995098039</v>
      </c>
      <c r="E33" s="563"/>
      <c r="F33" s="564"/>
    </row>
    <row r="34" spans="1:6" ht="33.75" customHeight="1">
      <c r="A34" s="565" t="str">
        <f>'6_ME Comp Subcomp e Produtos'!A20</f>
        <v>2.1. Desenvolvimento de vínculos inter-institucionais com outros Poderes e instituições dos três níveis de governo e com a sociedade</v>
      </c>
      <c r="B34" s="567">
        <f aca="true" t="shared" si="3" ref="B34:C39">B10/$D$26</f>
        <v>77349.5</v>
      </c>
      <c r="C34" s="567">
        <f t="shared" si="3"/>
        <v>126315.58823529411</v>
      </c>
      <c r="D34" s="567">
        <f t="shared" si="1"/>
        <v>203665.0882352941</v>
      </c>
      <c r="E34" s="563"/>
      <c r="F34" s="564"/>
    </row>
    <row r="35" spans="1:6" ht="33" customHeight="1">
      <c r="A35" s="565" t="str">
        <f>'6_ME Comp Subcomp e Produtos'!A26</f>
        <v>2.2. Integração dos Tribunais de Contas no ciclo de gestão governamental</v>
      </c>
      <c r="B35" s="567">
        <f t="shared" si="3"/>
        <v>217689.337254902</v>
      </c>
      <c r="C35" s="567">
        <f t="shared" si="3"/>
        <v>128251.77549019607</v>
      </c>
      <c r="D35" s="567">
        <f t="shared" si="1"/>
        <v>345941.1127450981</v>
      </c>
      <c r="E35" s="563"/>
      <c r="F35" s="564"/>
    </row>
    <row r="36" spans="1:6" ht="33.75" customHeight="1">
      <c r="A36" s="565" t="str">
        <f>'6_ME Comp Subcomp e Produtos'!A32</f>
        <v>2.3. Redesenho dos métodos, técnicas e procedimentos de Controle Externo</v>
      </c>
      <c r="B36" s="567">
        <f t="shared" si="3"/>
        <v>266521.0343137254</v>
      </c>
      <c r="C36" s="567">
        <f t="shared" si="3"/>
        <v>67399.82843137256</v>
      </c>
      <c r="D36" s="567">
        <f t="shared" si="1"/>
        <v>333920.86274509795</v>
      </c>
      <c r="E36" s="563"/>
      <c r="F36" s="564"/>
    </row>
    <row r="37" spans="1:6" ht="32.25" customHeight="1">
      <c r="A37" s="565" t="str">
        <f>'6_ME Comp Subcomp e Produtos'!A38</f>
        <v>2.4. Planejamento estratégico e aprimoramento gerencial</v>
      </c>
      <c r="B37" s="567">
        <f t="shared" si="3"/>
        <v>24510.740196078434</v>
      </c>
      <c r="C37" s="567">
        <f t="shared" si="3"/>
        <v>20746.220588235294</v>
      </c>
      <c r="D37" s="567">
        <f t="shared" si="1"/>
        <v>45256.96078431373</v>
      </c>
      <c r="E37" s="563"/>
      <c r="F37" s="564"/>
    </row>
    <row r="38" spans="1:6" ht="32.25" customHeight="1">
      <c r="A38" s="565" t="str">
        <f>'6_ME Comp Subcomp e Produtos'!A44</f>
        <v>2.5. Desenvolvimento da política e da gestão da tecnologia de informação</v>
      </c>
      <c r="B38" s="567">
        <f t="shared" si="3"/>
        <v>294452.1421568627</v>
      </c>
      <c r="C38" s="567">
        <f t="shared" si="3"/>
        <v>263801.64215686277</v>
      </c>
      <c r="D38" s="567">
        <f t="shared" si="1"/>
        <v>558253.7843137255</v>
      </c>
      <c r="E38" s="563"/>
      <c r="F38" s="564"/>
    </row>
    <row r="39" spans="1:6" ht="31.5" customHeight="1">
      <c r="A39" s="565" t="str">
        <f>'6_ME Comp Subcomp e Produtos'!A50</f>
        <v>2.6. Adequação da política e gestão de pessoal</v>
      </c>
      <c r="B39" s="567">
        <f t="shared" si="3"/>
        <v>129667.26960784313</v>
      </c>
      <c r="C39" s="567">
        <f t="shared" si="3"/>
        <v>29469.916666666668</v>
      </c>
      <c r="D39" s="567">
        <f t="shared" si="1"/>
        <v>159137.1862745098</v>
      </c>
      <c r="E39" s="563"/>
      <c r="F39" s="564"/>
    </row>
    <row r="40" spans="1:6" ht="25.5" customHeight="1">
      <c r="A40" s="94" t="str">
        <f>'6_ME Comp Subcomp e Produtos'!A56</f>
        <v>ADMINISTRAÇÃO</v>
      </c>
      <c r="B40" s="562">
        <f>SUM(B41:B42)</f>
        <v>33398.21568627451</v>
      </c>
      <c r="C40" s="562">
        <f>SUM(C41:C42)</f>
        <v>30813.79901960784</v>
      </c>
      <c r="D40" s="562">
        <f t="shared" si="1"/>
        <v>64212.01470588235</v>
      </c>
      <c r="E40" s="563"/>
      <c r="F40" s="564"/>
    </row>
    <row r="41" spans="1:6" ht="24.75" customHeight="1">
      <c r="A41" s="565" t="str">
        <f>'6_ME Comp Subcomp e Produtos'!A57</f>
        <v>A.1 Administração do projeto</v>
      </c>
      <c r="B41" s="567">
        <f>B17/$D$26</f>
        <v>15617.87254901961</v>
      </c>
      <c r="C41" s="567">
        <f>C17/$D$26</f>
        <v>25467.529411764703</v>
      </c>
      <c r="D41" s="567">
        <f t="shared" si="1"/>
        <v>41085.401960784315</v>
      </c>
      <c r="E41" s="563"/>
      <c r="F41" s="564"/>
    </row>
    <row r="42" spans="1:6" ht="23.25" customHeight="1">
      <c r="A42" s="565" t="str">
        <f>'6_ME Comp Subcomp e Produtos'!A63</f>
        <v>A.2 Monitoramento e avaliação</v>
      </c>
      <c r="B42" s="567">
        <f>B18/$D$26</f>
        <v>17780.343137254902</v>
      </c>
      <c r="C42" s="567">
        <f>C18/$D$26</f>
        <v>5346.269607843137</v>
      </c>
      <c r="D42" s="567">
        <f t="shared" si="1"/>
        <v>23126.61274509804</v>
      </c>
      <c r="E42" s="563"/>
      <c r="F42" s="564"/>
    </row>
    <row r="43" spans="1:6" s="571" customFormat="1" ht="26.25" customHeight="1">
      <c r="A43" s="538" t="s">
        <v>290</v>
      </c>
      <c r="B43" s="568">
        <f>B29+B33+B40</f>
        <v>1158234.2049019607</v>
      </c>
      <c r="C43" s="568">
        <f>C29+C33+C40</f>
        <v>772156.2362745097</v>
      </c>
      <c r="D43" s="568">
        <f t="shared" si="1"/>
        <v>1930390.4411764704</v>
      </c>
      <c r="E43" s="569" t="e">
        <f>NA()</f>
        <v>#N/A</v>
      </c>
      <c r="F43" s="570" t="e">
        <f>D43-E43</f>
        <v>#N/A</v>
      </c>
    </row>
    <row r="44" spans="1:6" s="571" customFormat="1" ht="27" customHeight="1">
      <c r="A44" s="586" t="s">
        <v>249</v>
      </c>
      <c r="B44" s="587">
        <f>B43/D43</f>
        <v>0.5999999690197795</v>
      </c>
      <c r="C44" s="587">
        <f>C43/D43</f>
        <v>0.4000000309802205</v>
      </c>
      <c r="D44" s="587">
        <f>D43/D43</f>
        <v>1</v>
      </c>
      <c r="E44" s="569"/>
      <c r="F44" s="570"/>
    </row>
    <row r="45" spans="1:6" ht="30.75" customHeight="1">
      <c r="A45" s="94" t="str">
        <f>'6_ME Comp Subcomp e Produtos'!A69</f>
        <v>IMPREVISTOS</v>
      </c>
      <c r="B45" s="562">
        <v>0</v>
      </c>
      <c r="C45" s="535">
        <f>'6_ME Comp Subcomp e Produtos'!D69</f>
        <v>40639.70588235294</v>
      </c>
      <c r="D45" s="562">
        <f>SUM(B45:C45)</f>
        <v>40639.70588235294</v>
      </c>
      <c r="E45" s="563"/>
      <c r="F45" s="564"/>
    </row>
    <row r="46" spans="1:6" s="578" customFormat="1" ht="27" customHeight="1">
      <c r="A46" s="574" t="s">
        <v>291</v>
      </c>
      <c r="B46" s="575">
        <f>B43+B45</f>
        <v>1158234.2049019607</v>
      </c>
      <c r="C46" s="575">
        <f>C43+C45</f>
        <v>812795.9421568626</v>
      </c>
      <c r="D46" s="575">
        <f>SUM(B46:C46)</f>
        <v>1971030.1470588231</v>
      </c>
      <c r="E46" s="576"/>
      <c r="F46" s="577"/>
    </row>
    <row r="47" spans="1:6" s="582" customFormat="1" ht="27" customHeight="1">
      <c r="A47" s="574" t="s">
        <v>249</v>
      </c>
      <c r="B47" s="579">
        <f>B46/D46</f>
        <v>0.587628863328286</v>
      </c>
      <c r="C47" s="579">
        <f>C46/D46</f>
        <v>0.41237113667171404</v>
      </c>
      <c r="D47" s="579">
        <f>D46/D46</f>
        <v>1</v>
      </c>
      <c r="E47" s="580"/>
      <c r="F47" s="581"/>
    </row>
    <row r="49" spans="2:4" ht="12.75">
      <c r="B49" s="588" t="s">
        <v>243</v>
      </c>
      <c r="C49" s="559" t="s">
        <v>243</v>
      </c>
      <c r="D49" s="588" t="s">
        <v>243</v>
      </c>
    </row>
    <row r="50" spans="1:4" ht="12.75">
      <c r="A50" s="559" t="s">
        <v>243</v>
      </c>
      <c r="D50" s="589" t="s">
        <v>243</v>
      </c>
    </row>
    <row r="51" ht="12.75">
      <c r="A51" s="559" t="s">
        <v>243</v>
      </c>
    </row>
  </sheetData>
  <sheetProtection selectLockedCells="1" selectUnlockedCells="1"/>
  <mergeCells count="8">
    <mergeCell ref="E3:E4"/>
    <mergeCell ref="F3:F4"/>
    <mergeCell ref="A27:A28"/>
    <mergeCell ref="B27:D27"/>
    <mergeCell ref="A1:D1"/>
    <mergeCell ref="A2:D2"/>
    <mergeCell ref="A3:A4"/>
    <mergeCell ref="B3:D3"/>
  </mergeCells>
  <conditionalFormatting sqref="B5:C5">
    <cfRule type="cellIs" priority="1" dxfId="0" operator="notEqual" stopIfTrue="1">
      <formula>'22_Orçamento Global'!$D$8*"'10_Orçamento Global'.$#REF!$#REF!"</formula>
    </cfRule>
  </conditionalFormatting>
  <printOptions horizontalCentered="1"/>
  <pageMargins left="0.5902777777777778" right="0.3888888888888889" top="0.3819444444444444" bottom="0.4722222222222222" header="0.5118055555555555" footer="0.3055555555555556"/>
  <pageSetup horizontalDpi="300" verticalDpi="300" orientation="landscape" paperSize="9" scale="76" r:id="rId1"/>
  <headerFooter alignWithMargins="0">
    <oddFooter>&amp;C&amp;"Times New Roman,Normal"&amp;12&amp;A</oddFooter>
  </headerFooter>
  <rowBreaks count="1" manualBreakCount="1">
    <brk id="2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85" zoomScaleNormal="85" zoomScaleSheetLayoutView="85" zoomScalePageLayoutView="0" workbookViewId="0" topLeftCell="A1">
      <selection activeCell="H18" sqref="H18"/>
    </sheetView>
  </sheetViews>
  <sheetFormatPr defaultColWidth="8.7109375" defaultRowHeight="12.75"/>
  <cols>
    <col min="1" max="1" width="8.7109375" style="9" customWidth="1"/>
    <col min="2" max="2" width="21.140625" style="590" customWidth="1"/>
    <col min="3" max="3" width="17.7109375" style="9" customWidth="1"/>
    <col min="4" max="4" width="24.28125" style="9" customWidth="1"/>
    <col min="5" max="5" width="9.7109375" style="9" customWidth="1"/>
    <col min="6" max="6" width="11.8515625" style="9" customWidth="1"/>
    <col min="7" max="7" width="11.421875" style="9" customWidth="1"/>
    <col min="8" max="8" width="11.8515625" style="9" customWidth="1"/>
    <col min="9" max="9" width="20.00390625" style="9" customWidth="1"/>
    <col min="10" max="10" width="25.00390625" style="9" customWidth="1"/>
    <col min="11" max="11" width="16.8515625" style="9" customWidth="1"/>
    <col min="12" max="14" width="16.57421875" style="9" customWidth="1"/>
    <col min="15" max="16384" width="8.7109375" style="9" customWidth="1"/>
  </cols>
  <sheetData>
    <row r="1" spans="1:8" s="591" customFormat="1" ht="28.5" customHeight="1">
      <c r="A1" s="844" t="s">
        <v>293</v>
      </c>
      <c r="B1" s="844"/>
      <c r="C1" s="844"/>
      <c r="D1" s="844"/>
      <c r="E1" s="844"/>
      <c r="F1" s="844"/>
      <c r="G1" s="844"/>
      <c r="H1" s="25"/>
    </row>
    <row r="2" spans="1:14" ht="42" customHeight="1">
      <c r="A2" s="844" t="s">
        <v>294</v>
      </c>
      <c r="B2" s="844"/>
      <c r="C2" s="845" t="s">
        <v>295</v>
      </c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</row>
    <row r="3" spans="1:14" ht="24" customHeight="1">
      <c r="A3" s="846" t="s">
        <v>296</v>
      </c>
      <c r="B3" s="846"/>
      <c r="C3" s="846"/>
      <c r="D3" s="846"/>
      <c r="E3" s="846"/>
      <c r="F3" s="846"/>
      <c r="G3" s="846"/>
      <c r="H3" s="39"/>
      <c r="I3" s="39" t="s">
        <v>297</v>
      </c>
      <c r="J3" s="39" t="s">
        <v>298</v>
      </c>
      <c r="K3" s="39" t="s">
        <v>299</v>
      </c>
      <c r="L3" s="39" t="s">
        <v>300</v>
      </c>
      <c r="M3" s="39" t="s">
        <v>301</v>
      </c>
      <c r="N3" s="39" t="s">
        <v>302</v>
      </c>
    </row>
    <row r="4" spans="1:14" ht="29.25" customHeight="1">
      <c r="A4" s="592" t="s">
        <v>303</v>
      </c>
      <c r="B4" s="39" t="s">
        <v>304</v>
      </c>
      <c r="C4" s="39" t="s">
        <v>305</v>
      </c>
      <c r="D4" s="39" t="s">
        <v>215</v>
      </c>
      <c r="E4" s="39" t="s">
        <v>306</v>
      </c>
      <c r="F4" s="39" t="s">
        <v>307</v>
      </c>
      <c r="G4" s="39" t="s">
        <v>308</v>
      </c>
      <c r="H4" s="39"/>
      <c r="I4" s="39"/>
      <c r="J4" s="39"/>
      <c r="K4" s="39"/>
      <c r="L4" s="39"/>
      <c r="M4" s="39"/>
      <c r="N4" s="39"/>
    </row>
    <row r="5" spans="1:14" ht="21.75" customHeight="1">
      <c r="A5" s="847">
        <v>1</v>
      </c>
      <c r="B5" s="848" t="str">
        <f>'3_MR Problemas e Soluções'!A4</f>
        <v>1. FORTALECIMENTO E INTEGRAÇÃO DOS TRIBUNAIS DE CONTAS NO ÂMBITO NACIONAL</v>
      </c>
      <c r="C5" s="849">
        <f>SUM(I5:N5)</f>
        <v>448807</v>
      </c>
      <c r="D5" s="849" t="str">
        <f>'5_ME Objetivo Geral'!A10</f>
        <v>33 Tribunais de Contas cooperando em rede</v>
      </c>
      <c r="E5" s="849">
        <v>33</v>
      </c>
      <c r="F5" s="849" t="s">
        <v>309</v>
      </c>
      <c r="G5" s="849" t="s">
        <v>310</v>
      </c>
      <c r="H5" s="145" t="s">
        <v>311</v>
      </c>
      <c r="I5" s="593">
        <f>'7_Subcomp 1_1'!B21</f>
        <v>92515.41</v>
      </c>
      <c r="J5" s="593">
        <f>'8_Subcomp 1_2'!B16</f>
        <v>233588.96000000002</v>
      </c>
      <c r="K5" s="593">
        <f>'9_Subcomp 1_3'!B21</f>
        <v>122702.63</v>
      </c>
      <c r="L5" s="593"/>
      <c r="M5" s="593"/>
      <c r="N5" s="593"/>
    </row>
    <row r="6" spans="1:14" ht="21.75" customHeight="1">
      <c r="A6" s="847"/>
      <c r="B6" s="848"/>
      <c r="C6" s="849"/>
      <c r="D6" s="849"/>
      <c r="E6" s="849"/>
      <c r="F6" s="849"/>
      <c r="G6" s="849"/>
      <c r="H6" s="145" t="s">
        <v>249</v>
      </c>
      <c r="I6" s="594">
        <f>I5/$C5</f>
        <v>0.20613629020937732</v>
      </c>
      <c r="J6" s="594">
        <f>J5/$C5</f>
        <v>0.5204663920126024</v>
      </c>
      <c r="K6" s="594">
        <f>K5/$C5</f>
        <v>0.2733973177780204</v>
      </c>
      <c r="L6" s="594"/>
      <c r="M6" s="594"/>
      <c r="N6" s="594"/>
    </row>
    <row r="7" spans="1:14" ht="21.75" customHeight="1">
      <c r="A7" s="847"/>
      <c r="B7" s="848"/>
      <c r="C7" s="849"/>
      <c r="D7" s="849"/>
      <c r="E7" s="849"/>
      <c r="F7" s="849"/>
      <c r="G7" s="849"/>
      <c r="H7" s="145" t="s">
        <v>312</v>
      </c>
      <c r="I7" s="595">
        <v>17</v>
      </c>
      <c r="J7" s="595">
        <v>14</v>
      </c>
      <c r="K7" s="595">
        <v>11</v>
      </c>
      <c r="L7" s="595"/>
      <c r="M7" s="595"/>
      <c r="N7" s="595"/>
    </row>
    <row r="8" spans="1:14" ht="32.25" customHeight="1">
      <c r="A8" s="847"/>
      <c r="B8" s="848"/>
      <c r="C8" s="849"/>
      <c r="D8" s="849"/>
      <c r="E8" s="849"/>
      <c r="F8" s="849"/>
      <c r="G8" s="849"/>
      <c r="H8" s="145" t="s">
        <v>307</v>
      </c>
      <c r="I8" s="594" t="s">
        <v>309</v>
      </c>
      <c r="J8" s="594" t="s">
        <v>309</v>
      </c>
      <c r="K8" s="594" t="s">
        <v>309</v>
      </c>
      <c r="L8" s="594"/>
      <c r="M8" s="594"/>
      <c r="N8" s="594"/>
    </row>
    <row r="9" spans="1:14" ht="33.75" customHeight="1">
      <c r="A9" s="847"/>
      <c r="B9" s="848"/>
      <c r="C9" s="849"/>
      <c r="D9" s="849"/>
      <c r="E9" s="849"/>
      <c r="F9" s="849"/>
      <c r="G9" s="849"/>
      <c r="H9" s="145" t="s">
        <v>308</v>
      </c>
      <c r="I9" s="594" t="s">
        <v>310</v>
      </c>
      <c r="J9" s="594" t="s">
        <v>310</v>
      </c>
      <c r="K9" s="594" t="s">
        <v>310</v>
      </c>
      <c r="L9" s="594"/>
      <c r="M9" s="594"/>
      <c r="N9" s="594"/>
    </row>
    <row r="10" spans="1:14" ht="111" customHeight="1">
      <c r="A10" s="847"/>
      <c r="B10" s="848"/>
      <c r="C10" s="849"/>
      <c r="D10" s="849"/>
      <c r="E10" s="849"/>
      <c r="F10" s="849"/>
      <c r="G10" s="849"/>
      <c r="H10" s="145" t="s">
        <v>215</v>
      </c>
      <c r="I10" s="596" t="str">
        <f>'5_ME Objetivo Geral'!A14</f>
        <v>17 TCs interligados à Rede Nacional dos TCs e integrados ao Portal coordenados pelo IRB e ATRICON até o final da execução dessa fase do Programa.</v>
      </c>
      <c r="J10" s="596" t="str">
        <f>'5_ME Objetivo Geral'!A18</f>
        <v>14 dos 28 conceitos e procedimentos selecionados pelo Fórum dos TCs (referentes à LRF e a outros gastos públicos) harmonizados/redesenhados e implantados até o final da execução dessa fase do Programa.</v>
      </c>
      <c r="K10" s="596" t="str">
        <f>'5_ME Objetivo Geral'!A22</f>
        <v>11 TCs com soluções técnicas compartilhadas até o final da execução dessa fase do Programa.</v>
      </c>
      <c r="L10" s="597"/>
      <c r="M10" s="597"/>
      <c r="N10" s="597"/>
    </row>
    <row r="11" spans="1:14" ht="24.75" customHeight="1">
      <c r="A11" s="850">
        <v>2</v>
      </c>
      <c r="B11" s="851" t="str">
        <f>'3_MR Problemas e Soluções'!A16</f>
        <v>2. MODERNIZAÇÃO DOS TRIBUNAIS DE CONTAS DOS ESTADOS, DISTRITO FEDERAL E MUNICÍPIOS</v>
      </c>
      <c r="C11" s="852">
        <f>SUM(I11:N11)</f>
        <v>3358196.9899999998</v>
      </c>
      <c r="D11" s="852" t="str">
        <f>'5_ME Objetivo Geral'!A26</f>
        <v>5% de redução anual do tempo médio transcorrido entre a autuação dos processos (de tomadas e prestações de contas, inclusive as de chefes de poder e também as tomadas de contas especiais) e a deliberação final do Tribunal, até o final da execução dessa fase do Programa, tendo como primeira linha de base o ano de 2009.</v>
      </c>
      <c r="E11" s="852">
        <v>5</v>
      </c>
      <c r="F11" s="852" t="s">
        <v>313</v>
      </c>
      <c r="G11" s="852" t="s">
        <v>314</v>
      </c>
      <c r="H11" s="147" t="s">
        <v>311</v>
      </c>
      <c r="I11" s="598">
        <f>'10_Subcomp 2_1'!B31</f>
        <v>415476.77999999997</v>
      </c>
      <c r="J11" s="598">
        <f>'11_Subcomp 2_2'!B31</f>
        <v>705719.87</v>
      </c>
      <c r="K11" s="598">
        <f>'12_Subcomp 2_3'!B31</f>
        <v>681198.56</v>
      </c>
      <c r="L11" s="598">
        <f>'13_Subcomp 2_4'!B31</f>
        <v>92324.2</v>
      </c>
      <c r="M11" s="598">
        <f>'14_Subcomp 2_5'!B31</f>
        <v>1138837.72</v>
      </c>
      <c r="N11" s="598">
        <f>'15_Subcomp 2_6'!B31</f>
        <v>324639.86</v>
      </c>
    </row>
    <row r="12" spans="1:14" ht="20.25" customHeight="1">
      <c r="A12" s="850"/>
      <c r="B12" s="851"/>
      <c r="C12" s="852"/>
      <c r="D12" s="852"/>
      <c r="E12" s="852"/>
      <c r="F12" s="852"/>
      <c r="G12" s="852"/>
      <c r="H12" s="147" t="s">
        <v>249</v>
      </c>
      <c r="I12" s="599">
        <f aca="true" t="shared" si="0" ref="I12:N12">I11/$C11</f>
        <v>0.12372019307896527</v>
      </c>
      <c r="J12" s="599">
        <f t="shared" si="0"/>
        <v>0.21014844337645602</v>
      </c>
      <c r="K12" s="600">
        <f t="shared" si="0"/>
        <v>0.20284651615985164</v>
      </c>
      <c r="L12" s="600">
        <f t="shared" si="0"/>
        <v>0.027492193065184065</v>
      </c>
      <c r="M12" s="600">
        <f t="shared" si="0"/>
        <v>0.33912177379445513</v>
      </c>
      <c r="N12" s="600">
        <f t="shared" si="0"/>
        <v>0.09667088052508796</v>
      </c>
    </row>
    <row r="13" spans="1:14" ht="24.75" customHeight="1">
      <c r="A13" s="850"/>
      <c r="B13" s="851"/>
      <c r="C13" s="852"/>
      <c r="D13" s="852"/>
      <c r="E13" s="852"/>
      <c r="F13" s="852"/>
      <c r="G13" s="852"/>
      <c r="H13" s="147" t="s">
        <v>312</v>
      </c>
      <c r="I13" s="601">
        <v>6</v>
      </c>
      <c r="J13" s="601">
        <v>2</v>
      </c>
      <c r="K13" s="601">
        <v>4</v>
      </c>
      <c r="L13" s="601">
        <v>1</v>
      </c>
      <c r="M13" s="601">
        <v>1</v>
      </c>
      <c r="N13" s="601">
        <v>1</v>
      </c>
    </row>
    <row r="14" spans="1:14" ht="36.75" customHeight="1">
      <c r="A14" s="850"/>
      <c r="B14" s="851"/>
      <c r="C14" s="852"/>
      <c r="D14" s="852"/>
      <c r="E14" s="852"/>
      <c r="F14" s="852"/>
      <c r="G14" s="852"/>
      <c r="H14" s="147" t="s">
        <v>307</v>
      </c>
      <c r="I14" s="599" t="s">
        <v>309</v>
      </c>
      <c r="J14" s="599" t="s">
        <v>309</v>
      </c>
      <c r="K14" s="599" t="s">
        <v>309</v>
      </c>
      <c r="L14" s="599" t="s">
        <v>309</v>
      </c>
      <c r="M14" s="599" t="s">
        <v>309</v>
      </c>
      <c r="N14" s="599" t="s">
        <v>309</v>
      </c>
    </row>
    <row r="15" spans="1:14" ht="36.75" customHeight="1">
      <c r="A15" s="850"/>
      <c r="B15" s="851"/>
      <c r="C15" s="852"/>
      <c r="D15" s="852"/>
      <c r="E15" s="852"/>
      <c r="F15" s="852"/>
      <c r="G15" s="852"/>
      <c r="H15" s="147" t="s">
        <v>308</v>
      </c>
      <c r="I15" s="599" t="s">
        <v>310</v>
      </c>
      <c r="J15" s="599" t="s">
        <v>310</v>
      </c>
      <c r="K15" s="599" t="s">
        <v>310</v>
      </c>
      <c r="L15" s="599" t="s">
        <v>310</v>
      </c>
      <c r="M15" s="599" t="s">
        <v>310</v>
      </c>
      <c r="N15" s="599" t="s">
        <v>310</v>
      </c>
    </row>
    <row r="16" spans="1:14" ht="120" customHeight="1">
      <c r="A16" s="850"/>
      <c r="B16" s="851"/>
      <c r="C16" s="852"/>
      <c r="D16" s="852"/>
      <c r="E16" s="852"/>
      <c r="F16" s="852"/>
      <c r="G16" s="852"/>
      <c r="H16" s="147" t="s">
        <v>215</v>
      </c>
      <c r="I16" s="602" t="str">
        <f>'5_ME Objetivo Geral'!A30</f>
        <v>06 ações de interação/articulação com os Poderes, Ministério Público, cidadãos e/ou sociedade organizada promovidas, até o final da execução dessa fase do Programa.</v>
      </c>
      <c r="J16" s="602" t="str">
        <f>'5_ME Objetivo Geral'!A34</f>
        <v>2 auditorias para avaliação de programa de governo realizadas até o final da execução dessa fase do Programa.</v>
      </c>
      <c r="K16" s="602" t="str">
        <f>'5_ME Objetivo Geral'!A38</f>
        <v>4 processos de trabalho finalísticos do Tribunal redesenhados  até o final dessa fase de execução do Programa. </v>
      </c>
      <c r="L16" s="602" t="str">
        <f>'5_ME Objetivo Geral'!A42</f>
        <v>1 planejamento estratégico criado e implantado e/ou revisado até o final da execução dessa fase do Programa. </v>
      </c>
      <c r="M16" s="602" t="str">
        <f>'5_ME Objetivo Geral'!A46</f>
        <v> 1 Planejamento estratégico de TI criado e implantado até o final da execução dessa fase do Programa.</v>
      </c>
      <c r="N16" s="602" t="str">
        <f>'5_ME Objetivo Geral'!A50</f>
        <v> 1 política de RH definida</v>
      </c>
    </row>
    <row r="17" spans="1:14" ht="27" customHeight="1">
      <c r="A17" s="847">
        <v>3</v>
      </c>
      <c r="B17" s="848" t="str">
        <f>'3_MR Problemas e Soluções'!A53</f>
        <v>ADMINISTRAÇÃO</v>
      </c>
      <c r="C17" s="849">
        <f>SUM(I17:N17)</f>
        <v>213897.51</v>
      </c>
      <c r="D17" s="849" t="str">
        <f>'5_ME Objetivo Geral'!A54</f>
        <v>Unidade Executora Local criada e implantada.</v>
      </c>
      <c r="E17" s="849">
        <v>1</v>
      </c>
      <c r="F17" s="849" t="s">
        <v>309</v>
      </c>
      <c r="G17" s="849" t="s">
        <v>310</v>
      </c>
      <c r="H17" s="145" t="s">
        <v>311</v>
      </c>
      <c r="I17" s="593">
        <f>'16_Admin Projeto'!B31</f>
        <v>83814.22</v>
      </c>
      <c r="J17" s="593">
        <f>'17_Monit Avaliação'!B31</f>
        <v>47178.29</v>
      </c>
      <c r="K17" s="603">
        <f>'6_ME Comp Subcomp e Produtos'!E69</f>
        <v>82905</v>
      </c>
      <c r="L17" s="593"/>
      <c r="M17" s="593"/>
      <c r="N17" s="593"/>
    </row>
    <row r="18" spans="1:14" ht="21.75" customHeight="1">
      <c r="A18" s="847"/>
      <c r="B18" s="848"/>
      <c r="C18" s="849"/>
      <c r="D18" s="849"/>
      <c r="E18" s="849"/>
      <c r="F18" s="849"/>
      <c r="G18" s="849"/>
      <c r="H18" s="145" t="s">
        <v>249</v>
      </c>
      <c r="I18" s="594">
        <f>I17/$C17</f>
        <v>0.39184289709590353</v>
      </c>
      <c r="J18" s="594">
        <f>J17/$C17</f>
        <v>0.2205649331775765</v>
      </c>
      <c r="K18" s="594">
        <f>K17/$C17</f>
        <v>0.38759216972651994</v>
      </c>
      <c r="L18" s="594"/>
      <c r="M18" s="594"/>
      <c r="N18" s="594"/>
    </row>
    <row r="19" spans="1:14" ht="24.75" customHeight="1">
      <c r="A19" s="847"/>
      <c r="B19" s="848"/>
      <c r="C19" s="849"/>
      <c r="D19" s="849"/>
      <c r="E19" s="849"/>
      <c r="F19" s="849"/>
      <c r="G19" s="849"/>
      <c r="H19" s="145" t="s">
        <v>312</v>
      </c>
      <c r="I19" s="595">
        <v>100</v>
      </c>
      <c r="J19" s="595">
        <v>50</v>
      </c>
      <c r="K19" s="595">
        <v>100</v>
      </c>
      <c r="L19" s="595"/>
      <c r="M19" s="595"/>
      <c r="N19" s="595"/>
    </row>
    <row r="20" spans="1:14" ht="29.25" customHeight="1">
      <c r="A20" s="847"/>
      <c r="B20" s="848"/>
      <c r="C20" s="849"/>
      <c r="D20" s="849"/>
      <c r="E20" s="849"/>
      <c r="F20" s="849"/>
      <c r="G20" s="849"/>
      <c r="H20" s="145" t="s">
        <v>307</v>
      </c>
      <c r="I20" s="594" t="s">
        <v>313</v>
      </c>
      <c r="J20" s="594" t="s">
        <v>313</v>
      </c>
      <c r="K20" s="594" t="s">
        <v>313</v>
      </c>
      <c r="L20" s="594"/>
      <c r="M20" s="594"/>
      <c r="N20" s="594"/>
    </row>
    <row r="21" spans="1:14" ht="24" customHeight="1">
      <c r="A21" s="847"/>
      <c r="B21" s="848"/>
      <c r="C21" s="849"/>
      <c r="D21" s="849"/>
      <c r="E21" s="849"/>
      <c r="F21" s="849"/>
      <c r="G21" s="849"/>
      <c r="H21" s="145" t="s">
        <v>308</v>
      </c>
      <c r="I21" s="594" t="s">
        <v>310</v>
      </c>
      <c r="J21" s="594" t="s">
        <v>310</v>
      </c>
      <c r="K21" s="594"/>
      <c r="L21" s="594"/>
      <c r="M21" s="594"/>
      <c r="N21" s="594"/>
    </row>
    <row r="22" spans="1:14" ht="66.75" customHeight="1">
      <c r="A22" s="847"/>
      <c r="B22" s="848"/>
      <c r="C22" s="849"/>
      <c r="D22" s="849"/>
      <c r="E22" s="849"/>
      <c r="F22" s="849"/>
      <c r="G22" s="849"/>
      <c r="H22" s="145" t="s">
        <v>215</v>
      </c>
      <c r="I22" s="604" t="str">
        <f>'5_ME Objetivo Geral'!A58</f>
        <v>100% dos integrantes da UEL capacitados em administração do projeto em 1 ano.</v>
      </c>
      <c r="J22" s="604" t="str">
        <f>'5_ME Objetivo Geral'!A62</f>
        <v>50% dos integrantes da UEL capacitados em monitoramento e avaliação do projeto em 1 ano.</v>
      </c>
      <c r="K22" s="604" t="s">
        <v>315</v>
      </c>
      <c r="L22" s="604"/>
      <c r="M22" s="604"/>
      <c r="N22" s="604"/>
    </row>
    <row r="23" spans="1:14" s="130" customFormat="1" ht="24.75" customHeight="1">
      <c r="A23" s="605"/>
      <c r="B23" s="606" t="s">
        <v>227</v>
      </c>
      <c r="C23" s="607">
        <f>SUM(C5:C22)</f>
        <v>4020901.5</v>
      </c>
      <c r="D23" s="607"/>
      <c r="E23" s="607"/>
      <c r="F23" s="607"/>
      <c r="G23" s="607"/>
      <c r="H23" s="607"/>
      <c r="I23" s="607">
        <f aca="true" t="shared" si="1" ref="I23:N23">I5+I11+I17</f>
        <v>591806.4099999999</v>
      </c>
      <c r="J23" s="607">
        <f t="shared" si="1"/>
        <v>986487.1200000001</v>
      </c>
      <c r="K23" s="607">
        <f t="shared" si="1"/>
        <v>886806.1900000001</v>
      </c>
      <c r="L23" s="607">
        <f t="shared" si="1"/>
        <v>92324.2</v>
      </c>
      <c r="M23" s="607">
        <f t="shared" si="1"/>
        <v>1138837.72</v>
      </c>
      <c r="N23" s="607">
        <f t="shared" si="1"/>
        <v>324639.86</v>
      </c>
    </row>
  </sheetData>
  <sheetProtection selectLockedCells="1" selectUnlockedCells="1"/>
  <mergeCells count="25">
    <mergeCell ref="G17:G22"/>
    <mergeCell ref="A17:A22"/>
    <mergeCell ref="B17:B22"/>
    <mergeCell ref="C17:C22"/>
    <mergeCell ref="D17:D22"/>
    <mergeCell ref="E17:E22"/>
    <mergeCell ref="F17:F22"/>
    <mergeCell ref="G5:G10"/>
    <mergeCell ref="A11:A16"/>
    <mergeCell ref="B11:B16"/>
    <mergeCell ref="C11:C16"/>
    <mergeCell ref="D11:D16"/>
    <mergeCell ref="E11:E16"/>
    <mergeCell ref="F11:F16"/>
    <mergeCell ref="G11:G16"/>
    <mergeCell ref="A1:G1"/>
    <mergeCell ref="A2:B2"/>
    <mergeCell ref="C2:N2"/>
    <mergeCell ref="A3:G3"/>
    <mergeCell ref="A5:A10"/>
    <mergeCell ref="B5:B10"/>
    <mergeCell ref="C5:C10"/>
    <mergeCell ref="D5:D10"/>
    <mergeCell ref="E5:E10"/>
    <mergeCell ref="F5:F10"/>
  </mergeCells>
  <printOptions/>
  <pageMargins left="0.4979166666666667" right="0.2222222222222222" top="0.3819444444444444" bottom="0.48750000000000004" header="0.5118055555555555" footer="0.32083333333333336"/>
  <pageSetup horizontalDpi="300" verticalDpi="300" orientation="landscape" paperSize="9" scale="62" r:id="rId1"/>
  <headerFooter alignWithMargins="0">
    <oddFooter>&amp;C&amp;"Times New Roman,Normal"&amp;12&amp;A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8"/>
  <sheetViews>
    <sheetView view="pageBreakPreview" zoomScale="85" zoomScaleNormal="85" zoomScaleSheetLayoutView="85" zoomScalePageLayoutView="0" workbookViewId="0" topLeftCell="A1">
      <selection activeCell="A8" sqref="A8"/>
    </sheetView>
  </sheetViews>
  <sheetFormatPr defaultColWidth="8.7109375" defaultRowHeight="12.75"/>
  <cols>
    <col min="1" max="1" width="146.00390625" style="9" customWidth="1"/>
    <col min="2" max="16384" width="8.7109375" style="9" customWidth="1"/>
  </cols>
  <sheetData>
    <row r="1" ht="15.75">
      <c r="A1" s="25" t="s">
        <v>316</v>
      </c>
    </row>
    <row r="2" ht="29.25" customHeight="1">
      <c r="A2" s="608" t="s">
        <v>317</v>
      </c>
    </row>
    <row r="3" ht="12.75">
      <c r="A3" s="853" t="s">
        <v>423</v>
      </c>
    </row>
    <row r="4" ht="12.75">
      <c r="A4" s="853"/>
    </row>
    <row r="5" ht="12.75">
      <c r="A5" s="853"/>
    </row>
    <row r="6" ht="12.75">
      <c r="A6" s="853"/>
    </row>
    <row r="7" ht="30.75" customHeight="1">
      <c r="A7" s="608" t="s">
        <v>318</v>
      </c>
    </row>
    <row r="8" ht="400.5" customHeight="1">
      <c r="A8" s="718" t="s">
        <v>424</v>
      </c>
    </row>
  </sheetData>
  <sheetProtection selectLockedCells="1" selectUnlockedCells="1"/>
  <mergeCells count="1">
    <mergeCell ref="A3:A6"/>
  </mergeCells>
  <printOptions horizontalCentered="1"/>
  <pageMargins left="0.7479166666666667" right="0.4673611111111111" top="0.825" bottom="0.7652777777777777" header="0.5118055555555555" footer="0.6"/>
  <pageSetup horizontalDpi="300" verticalDpi="300" orientation="portrait" scale="63" r:id="rId1"/>
  <headerFooter alignWithMargins="0">
    <oddFooter>&amp;C&amp;"Times New Roman,Normal"&amp;12&amp;A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85" zoomScaleNormal="85" zoomScaleSheetLayoutView="85" zoomScalePageLayoutView="0" workbookViewId="0" topLeftCell="A1">
      <selection activeCell="A2" sqref="A2:G2"/>
    </sheetView>
  </sheetViews>
  <sheetFormatPr defaultColWidth="8.7109375" defaultRowHeight="12.75"/>
  <cols>
    <col min="1" max="1" width="28.140625" style="67" customWidth="1"/>
    <col min="2" max="2" width="34.7109375" style="483" customWidth="1"/>
    <col min="3" max="3" width="27.00390625" style="483" customWidth="1"/>
    <col min="4" max="4" width="14.8515625" style="609" customWidth="1"/>
    <col min="5" max="5" width="17.57421875" style="609" customWidth="1"/>
    <col min="6" max="6" width="19.140625" style="609" customWidth="1"/>
    <col min="7" max="7" width="21.421875" style="609" customWidth="1"/>
    <col min="8" max="255" width="8.7109375" style="9" customWidth="1"/>
  </cols>
  <sheetData>
    <row r="1" spans="1:7" ht="27.75" customHeight="1">
      <c r="A1" s="855" t="s">
        <v>319</v>
      </c>
      <c r="B1" s="855"/>
      <c r="C1" s="855"/>
      <c r="D1" s="855"/>
      <c r="E1" s="855"/>
      <c r="F1" s="855"/>
      <c r="G1" s="855"/>
    </row>
    <row r="2" spans="1:7" ht="25.5" customHeight="1">
      <c r="A2" s="856" t="s">
        <v>320</v>
      </c>
      <c r="B2" s="856"/>
      <c r="C2" s="856"/>
      <c r="D2" s="856"/>
      <c r="E2" s="856"/>
      <c r="F2" s="856"/>
      <c r="G2" s="856"/>
    </row>
    <row r="3" spans="1:7" ht="24.75" customHeight="1">
      <c r="A3" s="857" t="s">
        <v>321</v>
      </c>
      <c r="B3" s="858" t="s">
        <v>198</v>
      </c>
      <c r="C3" s="820" t="s">
        <v>322</v>
      </c>
      <c r="D3" s="859" t="s">
        <v>323</v>
      </c>
      <c r="E3" s="859" t="s">
        <v>324</v>
      </c>
      <c r="F3" s="610" t="s">
        <v>325</v>
      </c>
      <c r="G3" s="610" t="s">
        <v>326</v>
      </c>
    </row>
    <row r="4" spans="1:7" ht="24" customHeight="1">
      <c r="A4" s="857"/>
      <c r="B4" s="858"/>
      <c r="C4" s="820"/>
      <c r="D4" s="859"/>
      <c r="E4" s="859"/>
      <c r="F4" s="610" t="s">
        <v>261</v>
      </c>
      <c r="G4" s="610" t="s">
        <v>261</v>
      </c>
    </row>
    <row r="5" spans="1:7" ht="21" customHeight="1">
      <c r="A5" s="611" t="s">
        <v>327</v>
      </c>
      <c r="B5" s="612"/>
      <c r="C5" s="613"/>
      <c r="D5" s="614">
        <f>D6+D18+D55</f>
        <v>3937996.5</v>
      </c>
      <c r="E5" s="614">
        <f>E6+E18+E55</f>
        <v>1470332.22</v>
      </c>
      <c r="F5" s="614">
        <f>F6+F18+F55</f>
        <v>1044329.48</v>
      </c>
      <c r="G5" s="614">
        <f>G6+G18+G55</f>
        <v>426002.74000000005</v>
      </c>
    </row>
    <row r="6" spans="1:7" ht="33.75" customHeight="1">
      <c r="A6" s="615" t="str">
        <f>'6_ME Comp Subcomp e Produtos'!A7</f>
        <v>1. FORTALECIMENTO E INTEGRAÇÃO DOS TRIBUNAIS DE CONTAS NO ÂMBITO NACIONAL</v>
      </c>
      <c r="B6" s="616"/>
      <c r="C6" s="616"/>
      <c r="D6" s="617">
        <f>D7+D11+D14</f>
        <v>448807</v>
      </c>
      <c r="E6" s="617">
        <f>E7+E11+E14</f>
        <v>152869.91999999998</v>
      </c>
      <c r="F6" s="617">
        <f>F7+F11+F14</f>
        <v>133346.91999999998</v>
      </c>
      <c r="G6" s="617">
        <f>G7+G11+G14</f>
        <v>19523</v>
      </c>
    </row>
    <row r="7" spans="1:7" ht="42.75" customHeight="1">
      <c r="A7" s="854" t="str">
        <f>CONCATENATE("Subcomponente: ",'6_ME Comp Subcomp e Produtos'!A8)</f>
        <v>Subcomponente: 1.1. Desenvolvimento de vínculos inter-institucionais entre os Tribunais de Contas e destes com o Governo Federal</v>
      </c>
      <c r="B7" s="854"/>
      <c r="C7" s="854"/>
      <c r="D7" s="618">
        <f>SUM(D8:D10)</f>
        <v>92515.41</v>
      </c>
      <c r="E7" s="618">
        <f>SUM(E8:E10)</f>
        <v>0</v>
      </c>
      <c r="F7" s="618">
        <f>SUM(F8:F10)</f>
        <v>0</v>
      </c>
      <c r="G7" s="618">
        <f>SUM(G8:G10)</f>
        <v>0</v>
      </c>
    </row>
    <row r="8" spans="1:7" ht="204" customHeight="1">
      <c r="A8" s="619" t="str">
        <f>IF('6_ME Comp Subcomp e Produtos'!F9="Sim",'6_ME Comp Subcomp e Produtos'!A9,"NÃO SELECIONADO")</f>
        <v>Rede Nacional dos TCs, com a participação do Governo Federal, definida e implantada</v>
      </c>
      <c r="B8" s="620" t="str">
        <f>IF($A8&lt;&gt;"NÃO SELECIONADO",'7_Subcomp 1_1'!B6,"")</f>
        <v>1.Realizar e participar de fóruns técnicos com representantes dos TCs e do Governo Federal; 
2.Criar e participar de Grupos de Trabalho;
3.Realizar e participar de reuniões dos Grupos de Trabalho; 
4.Fazer e executar acordo de cooperação com IRB para desenvolvimento de ações entre os TCs que levem à implantação da Rede; 
5.Levantar informações sobre os TCs; 
6.Realizar eventos internos;
7.Realizar as aquisições e contratações necessárias à criação e implantação da Rede Nacional dos TCs.</v>
      </c>
      <c r="C8" s="620" t="str">
        <f>IF($A8&lt;&gt;"NÃO SELECIONADO",'7_Subcomp 1_1'!C6,"")</f>
        <v>Meta: 17 TCs interligados a Rede Nacional dos TCs até o final dessa fase do Programa.
Indicador: Nº de TCs participantes da Rede</v>
      </c>
      <c r="D8" s="621">
        <f>IF($A8&lt;&gt;"NÃO SELECIONADO",'19_Cronograma Físico Financeiro'!B9,"")</f>
        <v>27860.68</v>
      </c>
      <c r="E8" s="621">
        <f>IF($A8&lt;&gt;"NÃO SELECIONADO",'20_Distribuição por Fonte'!S9,"")</f>
        <v>0</v>
      </c>
      <c r="F8" s="621">
        <f>IF($A8&lt;&gt;"NÃO SELECIONADO",'20_Distribuição por Fonte'!Q9,"")</f>
        <v>0</v>
      </c>
      <c r="G8" s="621">
        <f>IF($A8&lt;&gt;"NÃO SELECIONADO",'20_Distribuição por Fonte'!R9,"")</f>
        <v>0</v>
      </c>
    </row>
    <row r="9" spans="1:7" ht="204.75" customHeight="1">
      <c r="A9" s="619" t="str">
        <f>IF('6_ME Comp Subcomp e Produtos'!F10="Sim",'6_ME Comp Subcomp e Produtos'!A10,"NÃO SELECIONADO")</f>
        <v>Portal Nacional dos TCs (coordenado pelo IRB / ATRICON) criado e implantado</v>
      </c>
      <c r="B9" s="620" t="str">
        <f>IF($A9&lt;&gt;"NÃO SELECIONADO",'7_Subcomp 1_1'!B11,"")</f>
        <v>1.Realizar e participar de fóruns técnicos com representantes dos TCs e do Governo Federal; 
2.Criar e participar de Grupos de Trabalho;
3.Realizar e participar de reuniões dos Grupos de Trabalho; 
4.Fazer e executar acordo de cooperação com IRB para desenvolvimento de ações entre os TCs que levem à implantação do Portal; 
5.Levantar informações sobre os TCs; 
6.Realizar eventos internos;
7.Realizar as aquisições e contratações necessárias à criação e implantação do Portal Nacional dos TCs.</v>
      </c>
      <c r="C9" s="620" t="str">
        <f>IF($A9&lt;&gt;"NÃO SELECIONADO",'7_Subcomp 1_1'!C11,"")</f>
        <v>Meta: 100% das informações e serviços dos TCs, definidos para compor o Portal, disponibilizados até o final dessa fase do Programa.
Indicador: Quantidade de Informações e serviços dos TCs, definidos para compor o Portal, disponibilizados / Quantidade de Informações e serviços dos TCs, definidos para compor o Portal x 100</v>
      </c>
      <c r="D9" s="621">
        <f>IF($A9&lt;&gt;"NÃO SELECIONADO",'19_Cronograma Físico Financeiro'!B10,"")</f>
        <v>35267.31</v>
      </c>
      <c r="E9" s="621">
        <f>IF($A9&lt;&gt;"NÃO SELECIONADO",'20_Distribuição por Fonte'!S10,"")</f>
        <v>0</v>
      </c>
      <c r="F9" s="621">
        <f>IF($A9&lt;&gt;"NÃO SELECIONADO",'20_Distribuição por Fonte'!Q10,"")</f>
        <v>0</v>
      </c>
      <c r="G9" s="621">
        <f>IF($A9&lt;&gt;"NÃO SELECIONADO",'20_Distribuição por Fonte'!R10,"")</f>
        <v>0</v>
      </c>
    </row>
    <row r="10" spans="1:7" ht="108.75" customHeight="1">
      <c r="A10" s="619" t="str">
        <f>IF('6_ME Comp Subcomp e Produtos'!F11="Sim",'6_ME Comp Subcomp e Produtos'!A11,"NÃO SELECIONADO")</f>
        <v>Proposta de Lei Processual Nacional dos TCs elaborada e encaminhada para aprovação</v>
      </c>
      <c r="B10" s="620" t="str">
        <f>IF($A10&lt;&gt;"NÃO SELECIONADO",'7_Subcomp 1_1'!B16,"")</f>
        <v>1.Fazer e executar acordo de cooperação com a ATRICON para desenvolvimento de ações entre os TCs que levem à elaboração de proposta de lei processual; 
2.Realizar e participar de fóruns técnicos nacionais; 
3.Realizar eventos internos.</v>
      </c>
      <c r="C10" s="620" t="str">
        <f>IF($A10&lt;&gt;"NÃO SELECIONADO",'7_Subcomp 1_1'!C16,"")</f>
        <v>Meta: Proposta de Lei Processual Nacional dos TC's elaborada e encaminhada para aprovação em  03 anos
Indicador: 1 Proposta de Lei Processual Nacional dos TCs encaminhada para aprovação.</v>
      </c>
      <c r="D10" s="621">
        <f>IF($A10&lt;&gt;"NÃO SELECIONADO",'19_Cronograma Físico Financeiro'!B11,"")</f>
        <v>29387.42</v>
      </c>
      <c r="E10" s="621">
        <f>IF($A10&lt;&gt;"NÃO SELECIONADO",'20_Distribuição por Fonte'!S11,"")</f>
        <v>0</v>
      </c>
      <c r="F10" s="621">
        <f>IF($A10&lt;&gt;"NÃO SELECIONADO",'20_Distribuição por Fonte'!Q11,"")</f>
        <v>0</v>
      </c>
      <c r="G10" s="621">
        <f>IF($A10&lt;&gt;"NÃO SELECIONADO",'20_Distribuição por Fonte'!R11,"")</f>
        <v>0</v>
      </c>
    </row>
    <row r="11" spans="1:7" ht="33" customHeight="1">
      <c r="A11" s="854" t="str">
        <f>CONCATENATE("Subcomponente: ",'6_ME Comp Subcomp e Produtos'!A12)</f>
        <v>Subcomponente: 1.2. Redesenho dos procedimentos de controle externo contemplando, inclusive, o cumprimento da LRF</v>
      </c>
      <c r="B11" s="854"/>
      <c r="C11" s="854"/>
      <c r="D11" s="618">
        <f>SUM(D12:D13)</f>
        <v>233588.96000000002</v>
      </c>
      <c r="E11" s="618">
        <f>SUM(E12:E13)</f>
        <v>106911.89</v>
      </c>
      <c r="F11" s="618">
        <f>SUM(F12:F13)</f>
        <v>87388.89</v>
      </c>
      <c r="G11" s="618">
        <f>SUM(G12:G13)</f>
        <v>19523</v>
      </c>
    </row>
    <row r="12" spans="1:7" ht="214.5" customHeight="1">
      <c r="A12" s="619" t="str">
        <f>IF('6_ME Comp Subcomp e Produtos'!F13="Sim",'6_ME Comp Subcomp e Produtos'!A13,"NÃO SELECIONADO")</f>
        <v>Conceitos e procedimentos comuns  referentes a LRF pactuados, harmonizados e implantados</v>
      </c>
      <c r="B12" s="620" t="str">
        <f>IF($A12&lt;&gt;"NÃO SELECIONADO",'8_Subcomp 1_2'!B6,"")</f>
        <v>1.Fazer e executar acordo de cooperação com IRB para desenvolvimento de ações entre os TCs que levem à definir conceitos e procedimentos referentes à LRF; 
2.Realizar e participar de fóruns técnicos nacionais; 
3.Criar e participar de Grupo de Trabalho; 
4.Realizar e participar de reuniões dos Grupos de Trabalho; 
5.Efetuar levantamento de necessidades; 
6.Elaborar Estudo da Legislação ; 
7.Definir infra-estrutura necessária;
8.Efetuar as aquisições e contratações necessárias à harmonização e implantação dos conceitos e procedimentos referentes à LRF.</v>
      </c>
      <c r="C12" s="620" t="str">
        <f>IF($A12&lt;&gt;"NÃO SELECIONADO",'8_Subcomp 1_2'!C6,"")</f>
        <v>Meta: 50% dos conceitos e procedimentos comuns  referentes à LRF pactuados, harmonizados e implantados até o final dessa fase do Programa
Indicador: Conceitos e procedimentos selecionados pelo Fórum dos TCs (coordenado pelo IRB/ATRICON) harmonizados/redesenhados e implantados/ Conceitos e procedimentos selecionados pelo Fórum dos TCs (coordenado pelo IRB/ATRICON) x 100 </v>
      </c>
      <c r="D12" s="621">
        <f>IF($A12&lt;&gt;"NÃO SELECIONADO",'19_Cronograma Físico Financeiro'!B13,"")</f>
        <v>147051.39</v>
      </c>
      <c r="E12" s="621">
        <f>IF($A12&lt;&gt;"NÃO SELECIONADO",'20_Distribuição por Fonte'!S13,"")</f>
        <v>53427.06</v>
      </c>
      <c r="F12" s="621">
        <f>IF($A12&lt;&gt;"NÃO SELECIONADO",'20_Distribuição por Fonte'!Q13,"")</f>
        <v>33904.06</v>
      </c>
      <c r="G12" s="621">
        <f>IF($A12&lt;&gt;"NÃO SELECIONADO",'20_Distribuição por Fonte'!R13,"")</f>
        <v>19523</v>
      </c>
    </row>
    <row r="13" spans="1:7" ht="258" customHeight="1">
      <c r="A13" s="619" t="str">
        <f>IF('6_ME Comp Subcomp e Produtos'!F14="Sim",'6_ME Comp Subcomp e Produtos'!A14,"NÃO SELECIONADO")</f>
        <v>Conceitos e procedimentos comuns  referentes a outros gastos públicos (saúde, educação, previdência etc) pactuados, harmonizados e implantados</v>
      </c>
      <c r="B13" s="620" t="str">
        <f>IF($A13&lt;&gt;"NÃO SELECIONADO",'8_Subcomp 1_2'!B11,"")</f>
        <v>1.Fazer e executar acordo de cooperação com IRB para desenvolvimento de ações entre os TCs que levem à definir conceitos e procedimentos pactuados, referentes à outros gastos públicos (saúde, educação, previdência etc); 
2.Realizar e participar de fóruns técnicos nacionais; 
3.Criar e participar de Grupo de Trabalho; 
4.Realizar e participar de reuniões dos Grupos de Trabalho; 
5.Efetuar levantamento de necessidades; 
6.Elaborar Estudo da Legislação ; 
7.Definir infra-estrutura necessária;
8.Efetuar as aquisições e contratações necessárias à harmonização e implantação dos conceitos e procedimentos referentes referentes à outros gastos públicos (saúde, educação, previdência etc).</v>
      </c>
      <c r="C13" s="620" t="str">
        <f>IF($A13&lt;&gt;"NÃO SELECIONADO",'8_Subcomp 1_2'!C11,"")</f>
        <v>Meta: 50% dos conceitos e procedimentos comuns  referentes a outros gastos públicos (saúde, educação, previdência etc), pactuados, harmonizados e implantados, até o final dessa fase do Programa
Indicador: Conceitos e procedimentos selecionados pelo Fórum dos TCs (coordenado pelo IRB/ATRICON) harmonizados/redesenhados e implantados/ Conceitos e procedimentos selecionados pelo Fórum dos TCs (coordenado pelo IRB/ATRICON) x 100 </v>
      </c>
      <c r="D13" s="621">
        <f>IF($A13&lt;&gt;"NÃO SELECIONADO",'19_Cronograma Físico Financeiro'!B14,"")</f>
        <v>86537.57</v>
      </c>
      <c r="E13" s="621">
        <f>IF($A13&lt;&gt;"NÃO SELECIONADO",'20_Distribuição por Fonte'!S14,"")</f>
        <v>53484.83</v>
      </c>
      <c r="F13" s="621">
        <f>IF($A13&lt;&gt;"NÃO SELECIONADO",'20_Distribuição por Fonte'!Q14,"")</f>
        <v>53484.83</v>
      </c>
      <c r="G13" s="621">
        <f>IF($A13&lt;&gt;"NÃO SELECIONADO",'20_Distribuição por Fonte'!R14,"")</f>
        <v>0</v>
      </c>
    </row>
    <row r="14" spans="1:7" ht="32.25" customHeight="1">
      <c r="A14" s="854" t="str">
        <f>CONCATENATE("Subcomponente: ",'6_ME Comp Subcomp e Produtos'!A15)</f>
        <v>Subcomponente: 1.3. Desenvolvimento de política e gestão de soluções compartilhadas e de cooperação técnica (de TI e outras)</v>
      </c>
      <c r="B14" s="854"/>
      <c r="C14" s="854"/>
      <c r="D14" s="618">
        <f>SUM(D15:D17)</f>
        <v>122702.63</v>
      </c>
      <c r="E14" s="618">
        <f>SUM(E15:E17)</f>
        <v>45958.03</v>
      </c>
      <c r="F14" s="618">
        <f>SUM(F15:F17)</f>
        <v>45958.03</v>
      </c>
      <c r="G14" s="618">
        <f>SUM(G15:G17)</f>
        <v>0</v>
      </c>
    </row>
    <row r="15" spans="1:7" ht="156" customHeight="1" hidden="1">
      <c r="A15" s="619" t="str">
        <f>IF('6_ME Comp Subcomp e Produtos'!F16="Sim",'6_ME Comp Subcomp e Produtos'!A16,"NÃO SELECIONADO")</f>
        <v>NÃO SELECIONADO</v>
      </c>
      <c r="B15" s="620">
        <f>IF($A15&lt;&gt;"NÃO SELECIONADO",'9_Subcomp 1_3'!B6,"")</f>
      </c>
      <c r="C15" s="620">
        <f>IF($A15&lt;&gt;"NÃO SELECIONADO",'9_Subcomp 1_3'!C6,"")</f>
      </c>
      <c r="D15" s="621">
        <f>IF($A15&lt;&gt;"NÃO SELECIONADO",'19_Cronograma Físico Financeiro'!B16,"")</f>
      </c>
      <c r="E15" s="621">
        <f>IF($A15&lt;&gt;"NÃO SELECIONADO",'20_Distribuição por Fonte'!S16,"")</f>
      </c>
      <c r="F15" s="621">
        <f>IF($A15&lt;&gt;"NÃO SELECIONADO",'20_Distribuição por Fonte'!Q16,"")</f>
      </c>
      <c r="G15" s="621">
        <f>IF($A15&lt;&gt;"NÃO SELECIONADO",'20_Distribuição por Fonte'!R16,"")</f>
      </c>
    </row>
    <row r="16" spans="1:7" ht="172.5" customHeight="1" hidden="1">
      <c r="A16" s="619" t="str">
        <f>IF('6_ME Comp Subcomp e Produtos'!F17="Sim",'6_ME Comp Subcomp e Produtos'!A17,"NÃO SELECIONADO")</f>
        <v>NÃO SELECIONADO</v>
      </c>
      <c r="B16" s="620">
        <f>IF($A16&lt;&gt;"NÃO SELECIONADO",'9_Subcomp 1_3'!B11,"")</f>
      </c>
      <c r="C16" s="620">
        <f>IF($A16&lt;&gt;"NÃO SELECIONADO",'9_Subcomp 1_3'!C11,"")</f>
      </c>
      <c r="D16" s="621">
        <f>IF($A16&lt;&gt;"NÃO SELECIONADO",'19_Cronograma Físico Financeiro'!B17,"")</f>
      </c>
      <c r="E16" s="621">
        <f>IF($A16&lt;&gt;"NÃO SELECIONADO",'20_Distribuição por Fonte'!S17,"")</f>
      </c>
      <c r="F16" s="621">
        <f>IF($A16&lt;&gt;"NÃO SELECIONADO",'20_Distribuição por Fonte'!Q17,"")</f>
      </c>
      <c r="G16" s="621">
        <f>IF($A16&lt;&gt;"NÃO SELECIONADO",'20_Distribuição por Fonte'!R17,"")</f>
      </c>
    </row>
    <row r="17" spans="1:7" ht="271.5" customHeight="1">
      <c r="A17" s="619" t="str">
        <f>IF('6_ME Comp Subcomp e Produtos'!F18="Sim",'6_ME Comp Subcomp e Produtos'!A18,"NÃO SELECIONADO")</f>
        <v>Soluções técnicas passíveis de compartilhamento e/ou cooperação técnica identificadas, pactuadas e implantadas</v>
      </c>
      <c r="B17" s="620" t="str">
        <f>IF($A17&lt;&gt;"NÃO SELECIONADO",'9_Subcomp 1_3'!B16,"")</f>
        <v>1.Fazer e executar acordo de cooperação com IRB para desenvolvimento de ações entre os TCs que levem à Gestão de Soluções Compartilhadas;  
2.Levantar as necessidades dos TCs de desenvolvimento e/ou aquisições: de softwares de apoio ao controle externo (auditoria, banco de dados, e coleta, tratamento e analise de informações dos jurisdicionados); de softwares gerenciais (tomada de decisões, avaliação de resultados e comunicação interna); e de outros softwares e equipamentos de TI; 
3.Realizar e participar de fóruns e reuniões de grupo de trabalho; 
4.Participar das capacitações compartilhadas;
5.Formalizar acordos de compartilhamentos de soluções; e
6.Realizar ações compartilhadas com outros TCs.</v>
      </c>
      <c r="C17" s="620" t="str">
        <f>IF($A17&lt;&gt;"NÃO SELECIONADO",'9_Subcomp 1_3'!C16,"")</f>
        <v>Meta: 11 TCs com soluções técnicas compartilhadas até o final dessa fase do Programa
Indicador: Nº de TCs com soluções técnicas compartilhadas </v>
      </c>
      <c r="D17" s="621">
        <f>IF($A17&lt;&gt;"NÃO SELECIONADO",'19_Cronograma Físico Financeiro'!B18,"")</f>
        <v>122702.63</v>
      </c>
      <c r="E17" s="621">
        <f>IF($A17&lt;&gt;"NÃO SELECIONADO",'20_Distribuição por Fonte'!S18,"")</f>
        <v>45958.03</v>
      </c>
      <c r="F17" s="621">
        <f>IF($A17&lt;&gt;"NÃO SELECIONADO",'20_Distribuição por Fonte'!Q18,"")</f>
        <v>45958.03</v>
      </c>
      <c r="G17" s="621">
        <f>IF($A17&lt;&gt;"NÃO SELECIONADO",'20_Distribuição por Fonte'!R18,"")</f>
        <v>0</v>
      </c>
    </row>
    <row r="18" spans="1:7" ht="28.5" customHeight="1">
      <c r="A18" s="622" t="str">
        <f>'6_ME Comp Subcomp e Produtos'!A19</f>
        <v>2. MODERNIZAÇÃO DOS TRIBUNAIS DE CONTAS DOS ESTADOS, DISTRITO FEDERAL E MUNICÍPIOS</v>
      </c>
      <c r="B18" s="623"/>
      <c r="C18" s="624"/>
      <c r="D18" s="617">
        <f>D19+D25+D31+D37+D43+D49</f>
        <v>3358196.9899999998</v>
      </c>
      <c r="E18" s="617">
        <f>E19+E25+E31+E37+E43+E49</f>
        <v>1292749.51</v>
      </c>
      <c r="F18" s="617">
        <f>F19+F25+F31+F37+F43+F49</f>
        <v>886269.77</v>
      </c>
      <c r="G18" s="617">
        <f>G19+G25+G31+G37+G43+G49</f>
        <v>406479.74000000005</v>
      </c>
    </row>
    <row r="19" spans="1:7" ht="33" customHeight="1">
      <c r="A19" s="860" t="str">
        <f>CONCATENATE("Subcomponente: ",'6_ME Comp Subcomp e Produtos'!A20)</f>
        <v>Subcomponente: 2.1. Desenvolvimento de vínculos inter-institucionais com outros Poderes e instituições dos três níveis de governo e com a sociedade</v>
      </c>
      <c r="B19" s="860"/>
      <c r="C19" s="860"/>
      <c r="D19" s="618">
        <f>SUM(D20:D24)</f>
        <v>415476.77999999997</v>
      </c>
      <c r="E19" s="618">
        <f>SUM(E20:E24)</f>
        <v>196003.13</v>
      </c>
      <c r="F19" s="618">
        <f>SUM(F20:F24)</f>
        <v>89130.59000000001</v>
      </c>
      <c r="G19" s="618">
        <f>SUM(G20:G24)</f>
        <v>106872.54</v>
      </c>
    </row>
    <row r="20" spans="1:7" ht="23.25" customHeight="1" hidden="1">
      <c r="A20" s="619" t="str">
        <f>IF('6_ME Comp Subcomp e Produtos'!F21="Sim",'6_ME Comp Subcomp e Produtos'!A21,"NÃO SELECIONADO")</f>
        <v>NÃO SELECIONADO</v>
      </c>
      <c r="B20" s="620">
        <f>IF($A20&lt;&gt;"NÃO SELECIONADO",'10_Subcomp 2_1'!B6,"")</f>
      </c>
      <c r="C20" s="620">
        <f>IF($A20&lt;&gt;"NÃO SELECIONADO",'10_Subcomp 2_1'!C6,"")</f>
      </c>
      <c r="D20" s="621">
        <f>IF($A20&lt;&gt;"NÃO SELECIONADO",'20_Distribuição por Fonte'!R21,"")</f>
      </c>
      <c r="E20" s="621">
        <f>IF($A20&lt;&gt;"NÃO SELECIONADO",'20_Distribuição por Fonte'!S21,"")</f>
      </c>
      <c r="F20" s="621">
        <f>IF($A20&lt;&gt;"NÃO SELECIONADO",'20_Distribuição por Fonte'!Q21,"")</f>
      </c>
      <c r="G20" s="621">
        <f>IF($A20&lt;&gt;"NÃO SELECIONADO",'20_Distribuição por Fonte'!R21,"")</f>
      </c>
    </row>
    <row r="21" spans="1:7" ht="23.25" customHeight="1" hidden="1">
      <c r="A21" s="619" t="str">
        <f>IF('6_ME Comp Subcomp e Produtos'!F22="Sim",'6_ME Comp Subcomp e Produtos'!A22,"NÃO SELECIONADO")</f>
        <v>NÃO SELECIONADO</v>
      </c>
      <c r="B21" s="620">
        <f>IF($A21&lt;&gt;"NÃO SELECIONADO",'10_Subcomp 2_1'!B11,"")</f>
      </c>
      <c r="C21" s="620">
        <f>IF($A21&lt;&gt;"NÃO SELECIONADO",'10_Subcomp 2_1'!C11,"")</f>
      </c>
      <c r="D21" s="621">
        <f>IF($A21&lt;&gt;"NÃO SELECIONADO",'19_Cronograma Físico Financeiro'!B22,"")</f>
      </c>
      <c r="E21" s="621">
        <f>IF($A21&lt;&gt;"NÃO SELECIONADO",'20_Distribuição por Fonte'!S22,"")</f>
      </c>
      <c r="F21" s="621">
        <f>IF($A21&lt;&gt;"NÃO SELECIONADO",'20_Distribuição por Fonte'!Q22,"")</f>
      </c>
      <c r="G21" s="621">
        <f>IF($A21&lt;&gt;"NÃO SELECIONADO",'20_Distribuição por Fonte'!R22,"")</f>
      </c>
    </row>
    <row r="22" spans="1:7" ht="14.25">
      <c r="A22" s="619" t="str">
        <f>IF('6_ME Comp Subcomp e Produtos'!F23="Sim",'6_ME Comp Subcomp e Produtos'!A23,"NÃO SELECIONADO")</f>
        <v>NÃO SELECIONADO</v>
      </c>
      <c r="B22" s="620">
        <f>IF($A22&lt;&gt;"NÃO SELECIONADO",'10_Subcomp 2_1'!B16,"")</f>
      </c>
      <c r="C22" s="620">
        <f>IF($A22&lt;&gt;"NÃO SELECIONADO",'10_Subcomp 2_1'!C16,"")</f>
      </c>
      <c r="D22" s="621">
        <f>IF($A22&lt;&gt;"NÃO SELECIONADO",'19_Cronograma Físico Financeiro'!B23,"")</f>
      </c>
      <c r="E22" s="621">
        <f>IF($A22&lt;&gt;"NÃO SELECIONADO",'20_Distribuição por Fonte'!S23,"")</f>
      </c>
      <c r="F22" s="621">
        <f>IF($A22&lt;&gt;"NÃO SELECIONADO",'20_Distribuição por Fonte'!Q23,"")</f>
      </c>
      <c r="G22" s="621">
        <f>IF($A22&lt;&gt;"NÃO SELECIONADO",'20_Distribuição por Fonte'!R23,"")</f>
      </c>
    </row>
    <row r="23" spans="1:7" ht="23.25" customHeight="1">
      <c r="A23" s="619" t="str">
        <f>IF('6_ME Comp Subcomp e Produtos'!F24="Sim",'6_ME Comp Subcomp e Produtos'!A24,"NÃO SELECIONADO")</f>
        <v>Instrumentos de interação com a sociedade ampliados e implementados.</v>
      </c>
      <c r="B23" s="620" t="str">
        <f>IF($A23&lt;&gt;"NÃO SELECIONADO",'10_Subcomp 2_1'!B21,"")</f>
        <v>Produzir e distribuir publicações
Produzir vídeo institucional
Capacitar gestores em comunicação institucional
Adaptar Auditório para realização de eventos multimídia
Realizar eventos de interação com a sociedade
Implantar Ouvidoria
Televisionar e transmitir Sessões do TCESC</v>
      </c>
      <c r="C23" s="620" t="str">
        <f>IF($A23&lt;&gt;"NÃO SELECIONADO",'10_Subcomp 2_1'!C21,"")</f>
        <v>Meta: No mínimo, duas ações anuais de articulação com  o cidadão e/ou com a sociedade organizada em 5 anos
Indicador:  Nº de articulação com  o cidadão e/ou com a sociedade organizada de ações / 5 </v>
      </c>
      <c r="D23" s="621">
        <f>IF($A23&lt;&gt;"NÃO SELECIONADO",'19_Cronograma Físico Financeiro'!B24,"")</f>
        <v>415476.77999999997</v>
      </c>
      <c r="E23" s="621">
        <f>IF($A23&lt;&gt;"NÃO SELECIONADO",'20_Distribuição por Fonte'!S24,"")</f>
        <v>196003.13</v>
      </c>
      <c r="F23" s="621">
        <f>IF($A23&lt;&gt;"NÃO SELECIONADO",'20_Distribuição por Fonte'!Q24,"")</f>
        <v>89130.59000000001</v>
      </c>
      <c r="G23" s="621">
        <f>IF($A23&lt;&gt;"NÃO SELECIONADO",'20_Distribuição por Fonte'!R24,"")</f>
        <v>106872.54</v>
      </c>
    </row>
    <row r="24" spans="1:7" ht="23.25" customHeight="1">
      <c r="A24" s="619" t="str">
        <f>IF('6_ME Comp Subcomp e Produtos'!F25="Sim",'6_ME Comp Subcomp e Produtos'!A25,"NÃO SELECIONADO")</f>
        <v>NÃO SELECIONADO</v>
      </c>
      <c r="B24" s="620">
        <f>IF($A24&lt;&gt;"NÃO SELECIONADO",'10_Subcomp 2_1'!B26,"")</f>
      </c>
      <c r="C24" s="620">
        <f>IF($A24&lt;&gt;"NÃO SELECIONADO",'10_Subcomp 2_1'!C26,"")</f>
      </c>
      <c r="D24" s="621">
        <f>IF($A24&lt;&gt;"NÃO SELECIONADO",'19_Cronograma Físico Financeiro'!B25,"")</f>
      </c>
      <c r="E24" s="621">
        <f>IF($A24&lt;&gt;"NÃO SELECIONADO",'20_Distribuição por Fonte'!S25,"")</f>
      </c>
      <c r="F24" s="621">
        <f>IF($A24&lt;&gt;"NÃO SELECIONADO",'20_Distribuição por Fonte'!Q25,"")</f>
      </c>
      <c r="G24" s="621">
        <f>IF($A24&lt;&gt;"NÃO SELECIONADO",'20_Distribuição por Fonte'!R25,"")</f>
      </c>
    </row>
    <row r="25" spans="1:7" ht="26.25" customHeight="1">
      <c r="A25" s="854" t="str">
        <f>CONCATENATE("Subcomponente: ",'6_ME Comp Subcomp e Produtos'!A26)</f>
        <v>Subcomponente: 2.2. Integração dos Tribunais de Contas no ciclo de gestão governamental</v>
      </c>
      <c r="B25" s="854"/>
      <c r="C25" s="854"/>
      <c r="D25" s="618">
        <f>SUM(D26:D30)</f>
        <v>705719.87</v>
      </c>
      <c r="E25" s="618">
        <f>SUM(E26:E30)</f>
        <v>193572.13</v>
      </c>
      <c r="F25" s="618">
        <f>SUM(F26:F30)</f>
        <v>104819.65000000002</v>
      </c>
      <c r="G25" s="618">
        <f>SUM(G26:G30)</f>
        <v>88752.48</v>
      </c>
    </row>
    <row r="26" spans="1:7" ht="76.5">
      <c r="A26" s="619" t="str">
        <f>IF('6_ME Comp Subcomp e Produtos'!F27="Sim",'6_ME Comp Subcomp e Produtos'!A27,"NÃO SELECIONADO")</f>
        <v>Auditorias de resultado e avaliação de programas criada e implementada.</v>
      </c>
      <c r="B26" s="620" t="str">
        <f>IF($A26&lt;&gt;"NÃO SELECIONADO",'11_Subcomp 2_2'!B6,"")</f>
        <v>Capacitar servidores para auditorias operacionais
Planejar e executar auditorias operacionais
Elaborar Relatório
Aprovar e divulgar Relatório</v>
      </c>
      <c r="C26" s="620" t="str">
        <f>IF($A26&lt;&gt;"NÃO SELECIONADO",'11_Subcomp 2_2'!C6,"")</f>
        <v>Meta: 15 auditorias de resultado realizadas até o final do programa
Indicador: Nº auditorias operacionais realizadas</v>
      </c>
      <c r="D26" s="621">
        <f>IF($A26&lt;&gt;"NÃO SELECIONADO",'19_Cronograma Físico Financeiro'!B27,"")</f>
        <v>474740.2</v>
      </c>
      <c r="E26" s="621">
        <f>IF($A26&lt;&gt;"NÃO SELECIONADO",'20_Distribuição por Fonte'!S27,"")</f>
        <v>97172.89000000001</v>
      </c>
      <c r="F26" s="621">
        <f>IF($A26&lt;&gt;"NÃO SELECIONADO",'20_Distribuição por Fonte'!Q27,"")</f>
        <v>32172.890000000014</v>
      </c>
      <c r="G26" s="621">
        <f>IF($A26&lt;&gt;"NÃO SELECIONADO",'20_Distribuição por Fonte'!R27,"")</f>
        <v>65000</v>
      </c>
    </row>
    <row r="27" spans="1:7" ht="76.5">
      <c r="A27" s="619" t="str">
        <f>IF('6_ME Comp Subcomp e Produtos'!F28="Sim",'6_ME Comp Subcomp e Produtos'!A28,"NÃO SELECIONADO")</f>
        <v>Jurisdicionados (incluindo órgãos do controle interno)  capacitados pelo TC.</v>
      </c>
      <c r="B27" s="620" t="str">
        <f>IF($A27&lt;&gt;"NÃO SELECIONADO",'11_Subcomp 2_2'!B11,"")</f>
        <v>Elaborar programa de capacitação
Realizar capacitação
Avaliar capacitação
Elaborar e distribuir apostilas aos jurisdicionados</v>
      </c>
      <c r="C27" s="620" t="str">
        <f>IF($A27&lt;&gt;"NÃO SELECIONADO",'11_Subcomp 2_2'!C11,"")</f>
        <v>Meta: Capacitar 12.500 servidores, agentes públicos e políticos em eventos  do TCSC.
Indicador: Nº de participantes em eventos  do TCSC.</v>
      </c>
      <c r="D27" s="621">
        <f>IF($A27&lt;&gt;"NÃO SELECIONADO",'19_Cronograma Físico Financeiro'!B28,"")</f>
        <v>230979.66999999998</v>
      </c>
      <c r="E27" s="621">
        <f>IF($A27&lt;&gt;"NÃO SELECIONADO",'20_Distribuição por Fonte'!S28,"")</f>
        <v>96399.24</v>
      </c>
      <c r="F27" s="621">
        <f>IF($A27&lt;&gt;"NÃO SELECIONADO",'20_Distribuição por Fonte'!Q28,"")</f>
        <v>72646.76000000001</v>
      </c>
      <c r="G27" s="621">
        <f>IF($A27&lt;&gt;"NÃO SELECIONADO",'20_Distribuição por Fonte'!R28,"")</f>
        <v>23752.48</v>
      </c>
    </row>
    <row r="28" spans="1:7" ht="24.75" customHeight="1" hidden="1">
      <c r="A28" s="619" t="str">
        <f>IF('6_ME Comp Subcomp e Produtos'!F29="Sim",'6_ME Comp Subcomp e Produtos'!A29,"NÃO SELECIONADO")</f>
        <v>NÃO SELECIONADO</v>
      </c>
      <c r="B28" s="620">
        <f>IF($A28&lt;&gt;"NÃO SELECIONADO",'11_Subcomp 2_2'!B16,"")</f>
      </c>
      <c r="C28" s="620">
        <f>IF($A28&lt;&gt;"NÃO SELECIONADO",'11_Subcomp 2_2'!C16,"")</f>
      </c>
      <c r="D28" s="621">
        <f>IF($A28&lt;&gt;"NÃO SELECIONADO",'19_Cronograma Físico Financeiro'!B29,"")</f>
      </c>
      <c r="E28" s="621">
        <f>IF($A28&lt;&gt;"NÃO SELECIONADO",'20_Distribuição por Fonte'!S29,"")</f>
      </c>
      <c r="F28" s="621">
        <f>IF($A28&lt;&gt;"NÃO SELECIONADO",'20_Distribuição por Fonte'!Q29,"")</f>
      </c>
      <c r="G28" s="621">
        <f>IF($A28&lt;&gt;"NÃO SELECIONADO",'20_Distribuição por Fonte'!R29,"")</f>
      </c>
    </row>
    <row r="29" spans="1:7" ht="24.75" customHeight="1" hidden="1">
      <c r="A29" s="619" t="str">
        <f>IF('6_ME Comp Subcomp e Produtos'!F30="Sim",'6_ME Comp Subcomp e Produtos'!A30,"NÃO SELECIONADO")</f>
        <v>NÃO SELECIONADO</v>
      </c>
      <c r="B29" s="620">
        <f>IF($A29&lt;&gt;"NÃO SELECIONADO",'11_Subcomp 2_2'!B21,"")</f>
      </c>
      <c r="C29" s="620">
        <f>IF($A29&lt;&gt;"NÃO SELECIONADO",'11_Subcomp 2_2'!C21,"")</f>
      </c>
      <c r="D29" s="621">
        <f>IF($A29&lt;&gt;"NÃO SELECIONADO",'19_Cronograma Físico Financeiro'!B30,"")</f>
      </c>
      <c r="E29" s="621">
        <f>IF($A29&lt;&gt;"NÃO SELECIONADO",'20_Distribuição por Fonte'!S30,"")</f>
      </c>
      <c r="F29" s="621">
        <f>IF($A29&lt;&gt;"NÃO SELECIONADO",'20_Distribuição por Fonte'!Q30,"")</f>
      </c>
      <c r="G29" s="621">
        <f>IF($A29&lt;&gt;"NÃO SELECIONADO",'20_Distribuição por Fonte'!R30,"")</f>
      </c>
    </row>
    <row r="30" spans="1:7" ht="24.75" customHeight="1" hidden="1">
      <c r="A30" s="619" t="str">
        <f>IF('6_ME Comp Subcomp e Produtos'!F31="Sim",'6_ME Comp Subcomp e Produtos'!A31,"NÃO SELECIONADO")</f>
        <v>NÃO SELECIONADO</v>
      </c>
      <c r="B30" s="620">
        <f>IF($A30&lt;&gt;"NÃO SELECIONADO",'11_Subcomp 2_2'!B26,"")</f>
      </c>
      <c r="C30" s="620">
        <f>IF($A30&lt;&gt;"NÃO SELECIONADO",'11_Subcomp 2_2'!C26,"")</f>
      </c>
      <c r="D30" s="621">
        <f>IF($A30&lt;&gt;"NÃO SELECIONADO",'19_Cronograma Físico Financeiro'!B31,"")</f>
      </c>
      <c r="E30" s="621">
        <f>IF($A30&lt;&gt;"NÃO SELECIONADO",'20_Distribuição por Fonte'!S31,"")</f>
      </c>
      <c r="F30" s="621">
        <f>IF($A30&lt;&gt;"NÃO SELECIONADO",'20_Distribuição por Fonte'!Q31,"")</f>
      </c>
      <c r="G30" s="621">
        <f>IF($A30&lt;&gt;"NÃO SELECIONADO",'20_Distribuição por Fonte'!R31,"")</f>
      </c>
    </row>
    <row r="31" spans="1:7" ht="25.5" customHeight="1">
      <c r="A31" s="854" t="str">
        <f>CONCATENATE("Subcomponente: ",'6_ME Comp Subcomp e Produtos'!A32)</f>
        <v>Subcomponente: 2.3. Redesenho dos métodos, técnicas e procedimentos de Controle Externo</v>
      </c>
      <c r="B31" s="854"/>
      <c r="C31" s="854"/>
      <c r="D31" s="618">
        <f>SUM(D32:D36)</f>
        <v>681198.5599999999</v>
      </c>
      <c r="E31" s="618">
        <f>SUM(E32:E36)</f>
        <v>142583.37</v>
      </c>
      <c r="F31" s="618">
        <f>SUM(F32:F36)</f>
        <v>105873.01</v>
      </c>
      <c r="G31" s="618">
        <f>SUM(G32:G36)</f>
        <v>36710.36</v>
      </c>
    </row>
    <row r="32" spans="1:7" ht="89.25">
      <c r="A32" s="619" t="str">
        <f>IF('6_ME Comp Subcomp e Produtos'!F33="Sim",'6_ME Comp Subcomp e Produtos'!A33,"NÃO SELECIONADO")</f>
        <v>Métodos e processos de trabalho do TC  redesenhados e manualizados </v>
      </c>
      <c r="B32" s="620" t="str">
        <f>IF($A32&lt;&gt;"NÃO SELECIONADO",'12_Subcomp 2_3'!B6,"")</f>
        <v>Conhecer e avaliar soluções técnicas
Mapear processos chaves
Redesenhar processos
Revisar normatização
Elaborar manuais
Implementar redesenho processos</v>
      </c>
      <c r="C32" s="620" t="str">
        <f>IF($A32&lt;&gt;"NÃO SELECIONADO",'12_Subcomp 2_3'!C6,"")</f>
        <v>Meta: 14 dos processos de trabalho finalistícos redesenhados, manualizados e implementados em 5 anos
Indicador: Nº processos de trabalho finalistícos redesenhados</v>
      </c>
      <c r="D32" s="621">
        <f>IF($A32&lt;&gt;"NÃO SELECIONADO",'19_Cronograma Físico Financeiro'!B33,"")</f>
        <v>386961.41</v>
      </c>
      <c r="E32" s="621">
        <f>IF($A32&lt;&gt;"NÃO SELECIONADO",'20_Distribuição por Fonte'!S33,"")</f>
        <v>962.5</v>
      </c>
      <c r="F32" s="621">
        <f>IF($A32&lt;&gt;"NÃO SELECIONADO",'20_Distribuição por Fonte'!Q33,"")</f>
        <v>962.5</v>
      </c>
      <c r="G32" s="621">
        <f>IF($A32&lt;&gt;"NÃO SELECIONADO",'20_Distribuição por Fonte'!R33,"")</f>
        <v>0</v>
      </c>
    </row>
    <row r="33" spans="1:7" ht="51">
      <c r="A33" s="619" t="str">
        <f>IF('6_ME Comp Subcomp e Produtos'!F34="Sim",'6_ME Comp Subcomp e Produtos'!A34,"NÃO SELECIONADO")</f>
        <v>Programa de capacitação em técnicas de auditoria e fiscalização concebido, implantado e avaliado</v>
      </c>
      <c r="B33" s="620" t="str">
        <f>IF($A33&lt;&gt;"NÃO SELECIONADO",'12_Subcomp 2_3'!B11,"")</f>
        <v>Elaborar plano de capacitação
Realizar capacitação
Avaliar capacitação</v>
      </c>
      <c r="C33" s="620" t="str">
        <f>IF($A33&lt;&gt;"NÃO SELECIONADO",'12_Subcomp 2_3'!C11,"")</f>
        <v>Meta: 1100 participações dos servidores em capacitações técnicas
Indicador: Nº de participações</v>
      </c>
      <c r="D33" s="621">
        <f>IF($A33&lt;&gt;"NÃO SELECIONADO",'19_Cronograma Físico Financeiro'!B34,"")</f>
        <v>294237.14999999997</v>
      </c>
      <c r="E33" s="621">
        <f>IF($A33&lt;&gt;"NÃO SELECIONADO",'20_Distribuição por Fonte'!S34,"")</f>
        <v>141620.87</v>
      </c>
      <c r="F33" s="621">
        <f>IF($A33&lt;&gt;"NÃO SELECIONADO",'20_Distribuição por Fonte'!Q34,"")</f>
        <v>104910.51</v>
      </c>
      <c r="G33" s="621">
        <f>IF($A33&lt;&gt;"NÃO SELECIONADO",'20_Distribuição por Fonte'!R34,"")</f>
        <v>36710.36</v>
      </c>
    </row>
    <row r="34" spans="1:7" ht="21.75" customHeight="1" hidden="1">
      <c r="A34" s="619" t="str">
        <f>IF('6_ME Comp Subcomp e Produtos'!F35="Sim",'6_ME Comp Subcomp e Produtos'!A35,"NÃO SELECIONADO")</f>
        <v>NÃO SELECIONADO</v>
      </c>
      <c r="B34" s="620">
        <f>IF($A34&lt;&gt;"NÃO SELECIONADO",'12_Subcomp 2_3'!B16,"")</f>
      </c>
      <c r="C34" s="620">
        <f>IF($A34&lt;&gt;"NÃO SELECIONADO",'12_Subcomp 2_3'!C16,"")</f>
      </c>
      <c r="D34" s="621">
        <f>IF($A34&lt;&gt;"NÃO SELECIONADO",'19_Cronograma Físico Financeiro'!B35,"")</f>
      </c>
      <c r="E34" s="621">
        <f>IF($A34&lt;&gt;"NÃO SELECIONADO",'20_Distribuição por Fonte'!S35,"")</f>
      </c>
      <c r="F34" s="621">
        <f>IF($A34&lt;&gt;"NÃO SELECIONADO",'20_Distribuição por Fonte'!Q35,"")</f>
      </c>
      <c r="G34" s="621">
        <f>IF($A34&lt;&gt;"NÃO SELECIONADO",'20_Distribuição por Fonte'!R35,"")</f>
      </c>
    </row>
    <row r="35" spans="1:7" ht="21.75" customHeight="1" hidden="1">
      <c r="A35" s="619" t="str">
        <f>IF('6_ME Comp Subcomp e Produtos'!F36="Sim",'6_ME Comp Subcomp e Produtos'!A36,"NÃO SELECIONADO")</f>
        <v>NÃO SELECIONADO</v>
      </c>
      <c r="B35" s="620">
        <f>IF($A35&lt;&gt;"NÃO SELECIONADO",'12_Subcomp 2_3'!B21,"")</f>
      </c>
      <c r="C35" s="620">
        <f>IF($A35&lt;&gt;"NÃO SELECIONADO",'12_Subcomp 2_3'!C21,"")</f>
      </c>
      <c r="D35" s="621">
        <f>IF($A35&lt;&gt;"NÃO SELECIONADO",'19_Cronograma Físico Financeiro'!B36,"")</f>
      </c>
      <c r="E35" s="621">
        <f>IF($A35&lt;&gt;"NÃO SELECIONADO",'20_Distribuição por Fonte'!S36,"")</f>
      </c>
      <c r="F35" s="621">
        <f>IF($A35&lt;&gt;"NÃO SELECIONADO",'20_Distribuição por Fonte'!Q36,"")</f>
      </c>
      <c r="G35" s="621">
        <f>IF($A35&lt;&gt;"NÃO SELECIONADO",'20_Distribuição por Fonte'!R36,"")</f>
      </c>
    </row>
    <row r="36" spans="1:7" ht="21.75" customHeight="1" hidden="1">
      <c r="A36" s="619" t="str">
        <f>IF('6_ME Comp Subcomp e Produtos'!F37="Sim",'6_ME Comp Subcomp e Produtos'!A37,"NÃO SELECIONADO")</f>
        <v>NÃO SELECIONADO</v>
      </c>
      <c r="B36" s="620">
        <f>IF($A36&lt;&gt;"NÃO SELECIONADO",'12_Subcomp 2_3'!B26,"")</f>
      </c>
      <c r="C36" s="620">
        <f>IF($A36&lt;&gt;"NÃO SELECIONADO",'12_Subcomp 2_3'!C26,"")</f>
      </c>
      <c r="D36" s="621">
        <f>IF($A36&lt;&gt;"NÃO SELECIONADO",'19_Cronograma Físico Financeiro'!B37,"")</f>
      </c>
      <c r="E36" s="621">
        <f>IF($A36&lt;&gt;"NÃO SELECIONADO",'20_Distribuição por Fonte'!S37,"")</f>
      </c>
      <c r="F36" s="621">
        <f>IF($A36&lt;&gt;"NÃO SELECIONADO",'20_Distribuição por Fonte'!Q37,"")</f>
      </c>
      <c r="G36" s="621">
        <f>IF($A36&lt;&gt;"NÃO SELECIONADO",'20_Distribuição por Fonte'!R37,"")</f>
      </c>
    </row>
    <row r="37" spans="1:7" ht="25.5" customHeight="1">
      <c r="A37" s="854" t="str">
        <f>CONCATENATE("Subcomponente: ",'6_ME Comp Subcomp e Produtos'!A38)</f>
        <v>Subcomponente: 2.4. Planejamento estratégico e aprimoramento gerencial</v>
      </c>
      <c r="B37" s="854"/>
      <c r="C37" s="854"/>
      <c r="D37" s="618">
        <f>SUM(D38:D42)</f>
        <v>92324.2</v>
      </c>
      <c r="E37" s="618">
        <f>SUM(E38:E42)</f>
        <v>56360.64</v>
      </c>
      <c r="F37" s="618">
        <f>SUM(F38:F42)</f>
        <v>45720.44</v>
      </c>
      <c r="G37" s="618">
        <f>SUM(G38:G42)</f>
        <v>10640.2</v>
      </c>
    </row>
    <row r="38" spans="1:7" ht="51">
      <c r="A38" s="619" t="str">
        <f>IF('6_ME Comp Subcomp e Produtos'!F39="Sim",'6_ME Comp Subcomp e Produtos'!A39,"NÃO SELECIONADO")</f>
        <v>Planejamento estratégico elaborado e implementado</v>
      </c>
      <c r="B38" s="620" t="str">
        <f>IF($A38&lt;&gt;"NÃO SELECIONADO",'13_Subcomp 2_4'!B6,"")</f>
        <v>Conhecer e avaliar soluções técnicas
Debater e definir metodologia
Elaborar/Revisar PE
Aprovar e implantar PE</v>
      </c>
      <c r="C38" s="620" t="str">
        <f>IF($A38&lt;&gt;"NÃO SELECIONADO",'13_Subcomp 2_4'!C6,"")</f>
        <v>Meta: Planejamento estratégico revisado e implementado em 5 anos
Indicador: Plano implantado</v>
      </c>
      <c r="D38" s="621">
        <f>IF($A38&lt;&gt;"NÃO SELECIONADO",'19_Cronograma Físico Financeiro'!B39,"")</f>
        <v>42324.2</v>
      </c>
      <c r="E38" s="621">
        <f>IF($A38&lt;&gt;"NÃO SELECIONADO",'20_Distribuição por Fonte'!S39,"")</f>
        <v>14720.64</v>
      </c>
      <c r="F38" s="621">
        <f>IF($A38&lt;&gt;"NÃO SELECIONADO",'20_Distribuição por Fonte'!Q39,"")</f>
        <v>6440.439999999999</v>
      </c>
      <c r="G38" s="621">
        <f>IF($A38&lt;&gt;"NÃO SELECIONADO",'20_Distribuição por Fonte'!R39,"")</f>
        <v>8280.2</v>
      </c>
    </row>
    <row r="39" spans="1:7" ht="63.75">
      <c r="A39" s="619" t="str">
        <f>IF('6_ME Comp Subcomp e Produtos'!F40="Sim",'6_ME Comp Subcomp e Produtos'!A40,"NÃO SELECIONADO")</f>
        <v>Plano de capacitação gerencial elaborado e implementado</v>
      </c>
      <c r="B39" s="620" t="str">
        <f>IF($A39&lt;&gt;"NÃO SELECIONADO",'13_Subcomp 2_4'!B11,"")</f>
        <v>Elaborar plano de capacitação
Realizar capacitação
Avaliar capacitação</v>
      </c>
      <c r="C39" s="620" t="str">
        <f>IF($A39&lt;&gt;"NÃO SELECIONADO",'13_Subcomp 2_4'!C11,"")</f>
        <v>Meta: 100 participações dos dirigentes e gerentes do TC em capacitação gerencial
Indicador: Nº dirigentes e gerentes do TC capacitados</v>
      </c>
      <c r="D39" s="621">
        <f>IF($A39&lt;&gt;"NÃO SELECIONADO",'19_Cronograma Físico Financeiro'!B40,"")</f>
        <v>50000</v>
      </c>
      <c r="E39" s="621">
        <f>IF($A39&lt;&gt;"NÃO SELECIONADO",'20_Distribuição por Fonte'!S40,"")</f>
        <v>41640</v>
      </c>
      <c r="F39" s="621">
        <f>IF($A39&lt;&gt;"NÃO SELECIONADO",'20_Distribuição por Fonte'!Q40,"")</f>
        <v>39280</v>
      </c>
      <c r="G39" s="621">
        <f>IF($A39&lt;&gt;"NÃO SELECIONADO",'20_Distribuição por Fonte'!R40,"")</f>
        <v>2360</v>
      </c>
    </row>
    <row r="40" spans="1:7" ht="19.5" customHeight="1" hidden="1">
      <c r="A40" s="619" t="str">
        <f>IF('6_ME Comp Subcomp e Produtos'!F41="Sim",'6_ME Comp Subcomp e Produtos'!A41,"NÃO SELECIONADO")</f>
        <v>NÃO SELECIONADO</v>
      </c>
      <c r="B40" s="620">
        <f>IF($A40&lt;&gt;"NÃO SELECIONADO",'13_Subcomp 2_4'!B16,"")</f>
      </c>
      <c r="C40" s="620">
        <f>IF($A40&lt;&gt;"NÃO SELECIONADO",'13_Subcomp 2_4'!C16,"")</f>
      </c>
      <c r="D40" s="621">
        <f>IF($A40&lt;&gt;"NÃO SELECIONADO",'19_Cronograma Físico Financeiro'!B41,"")</f>
      </c>
      <c r="E40" s="621">
        <f>IF($A40&lt;&gt;"NÃO SELECIONADO",'20_Distribuição por Fonte'!S41,"")</f>
      </c>
      <c r="F40" s="621">
        <f>IF($A40&lt;&gt;"NÃO SELECIONADO",'20_Distribuição por Fonte'!Q41,"")</f>
      </c>
      <c r="G40" s="621">
        <f>IF($A40&lt;&gt;"NÃO SELECIONADO",'20_Distribuição por Fonte'!R41,"")</f>
      </c>
    </row>
    <row r="41" spans="1:7" ht="19.5" customHeight="1" hidden="1">
      <c r="A41" s="619" t="str">
        <f>IF('6_ME Comp Subcomp e Produtos'!F42="Sim",'6_ME Comp Subcomp e Produtos'!A42,"NÃO SELECIONADO")</f>
        <v>NÃO SELECIONADO</v>
      </c>
      <c r="B41" s="620">
        <f>IF($A41&lt;&gt;"NÃO SELECIONADO",'13_Subcomp 2_4'!B21,"")</f>
      </c>
      <c r="C41" s="620">
        <f>IF($A41&lt;&gt;"NÃO SELECIONADO",'13_Subcomp 2_4'!C21,"")</f>
      </c>
      <c r="D41" s="621">
        <f>IF($A41&lt;&gt;"NÃO SELECIONADO",'19_Cronograma Físico Financeiro'!B42,"")</f>
      </c>
      <c r="E41" s="621">
        <f>IF($A41&lt;&gt;"NÃO SELECIONADO",'20_Distribuição por Fonte'!S42,"")</f>
      </c>
      <c r="F41" s="621">
        <f>IF($A41&lt;&gt;"NÃO SELECIONADO",'20_Distribuição por Fonte'!Q42,"")</f>
      </c>
      <c r="G41" s="621">
        <f>IF($A41&lt;&gt;"NÃO SELECIONADO",'20_Distribuição por Fonte'!R42,"")</f>
      </c>
    </row>
    <row r="42" spans="1:7" ht="19.5" customHeight="1" hidden="1">
      <c r="A42" s="619" t="str">
        <f>IF('6_ME Comp Subcomp e Produtos'!F43="Sim",'6_ME Comp Subcomp e Produtos'!A43,"NÃO SELECIONADO")</f>
        <v>NÃO SELECIONADO</v>
      </c>
      <c r="B42" s="620">
        <f>IF($A42&lt;&gt;"NÃO SELECIONADO",'13_Subcomp 2_4'!B26,"")</f>
      </c>
      <c r="C42" s="620">
        <f>IF($A42&lt;&gt;"NÃO SELECIONADO",'13_Subcomp 2_4'!C26,"")</f>
      </c>
      <c r="D42" s="621">
        <f>IF($A42&lt;&gt;"NÃO SELECIONADO",'19_Cronograma Físico Financeiro'!B43,"")</f>
      </c>
      <c r="E42" s="621">
        <f>IF($A42&lt;&gt;"NÃO SELECIONADO",'20_Distribuição por Fonte'!S43,"")</f>
      </c>
      <c r="F42" s="621">
        <f>IF($A42&lt;&gt;"NÃO SELECIONADO",'20_Distribuição por Fonte'!Q43,"")</f>
      </c>
      <c r="G42" s="621">
        <f>IF($A42&lt;&gt;"NÃO SELECIONADO",'20_Distribuição por Fonte'!R43,"")</f>
      </c>
    </row>
    <row r="43" spans="1:7" ht="25.5" customHeight="1">
      <c r="A43" s="854" t="str">
        <f>CONCATENATE("Subcomponente: ",'6_ME Comp Subcomp e Produtos'!A44)</f>
        <v>Subcomponente: 2.5. Desenvolvimento da política e da gestão da tecnologia de informação</v>
      </c>
      <c r="B43" s="854"/>
      <c r="C43" s="854"/>
      <c r="D43" s="618">
        <f>SUM(D44:D48)</f>
        <v>1138837.72</v>
      </c>
      <c r="E43" s="618">
        <f>SUM(E44:E48)</f>
        <v>501066.09</v>
      </c>
      <c r="F43" s="618">
        <f>SUM(F44:F48)</f>
        <v>362324.76</v>
      </c>
      <c r="G43" s="618">
        <f>SUM(G44:G48)</f>
        <v>138741.33</v>
      </c>
    </row>
    <row r="44" spans="1:7" ht="102">
      <c r="A44" s="619" t="str">
        <f>IF('6_ME Comp Subcomp e Produtos'!F45="Sim",'6_ME Comp Subcomp e Produtos'!A45,"NÃO SELECIONADO")</f>
        <v>Plano estratégico de Tecnologia de Informação criado e implementado.</v>
      </c>
      <c r="B44" s="620" t="str">
        <f>IF($A44&lt;&gt;"NÃO SELECIONADO",'14_Subcomp 2_5'!B6,"")</f>
        <v>Conhecer e avaliar soluções técnicas
Elaborar termo de referência
Contratar consultoria
Acompanhar elaboração PETI
Aprovar, implantar e divulgar PETI</v>
      </c>
      <c r="C44" s="620" t="str">
        <f>IF($A44&lt;&gt;"NÃO SELECIONADO",'14_Subcomp 2_5'!C6,"")</f>
        <v>Meta: Planejamento estratégico de TI criado e implantado até o final da execução dessa fase do Programa.
Indicador: Nº de planejamentos estratégicos de TI formalizados.</v>
      </c>
      <c r="D44" s="621">
        <f>IF($A44&lt;&gt;"NÃO SELECIONADO",'19_Cronograma Físico Financeiro'!B45,"")</f>
        <v>126000</v>
      </c>
      <c r="E44" s="621">
        <f>IF($A44&lt;&gt;"NÃO SELECIONADO",'20_Distribuição por Fonte'!S45,"")</f>
        <v>126000</v>
      </c>
      <c r="F44" s="621">
        <f>IF($A44&lt;&gt;"NÃO SELECIONADO",'20_Distribuição por Fonte'!Q45,"")</f>
        <v>0</v>
      </c>
      <c r="G44" s="621">
        <f>IF($A44&lt;&gt;"NÃO SELECIONADO",'20_Distribuição por Fonte'!R45,"")</f>
        <v>126000</v>
      </c>
    </row>
    <row r="45" spans="1:7" ht="51">
      <c r="A45" s="619" t="str">
        <f>IF('6_ME Comp Subcomp e Produtos'!F46="Sim",'6_ME Comp Subcomp e Produtos'!A46,"NÃO SELECIONADO")</f>
        <v>Programa de capacitação de usuários e gestores de TI implantado e avaliado</v>
      </c>
      <c r="B45" s="620" t="str">
        <f>IF($A45&lt;&gt;"NÃO SELECIONADO",'14_Subcomp 2_5'!B11,"")</f>
        <v>Elaborar plano de capacitação
Realizar capacitação
Avaliar capacitação</v>
      </c>
      <c r="C45" s="620" t="str">
        <f>IF($A45&lt;&gt;"NÃO SELECIONADO",'14_Subcomp 2_5'!C11,"")</f>
        <v>Meta: 200 usuários e gestores de TI capacitados em 05 anos
Indicador: Nº usuários e gestores de TI capacitados</v>
      </c>
      <c r="D45" s="621">
        <f>IF($A45&lt;&gt;"NÃO SELECIONADO",'19_Cronograma Físico Financeiro'!B46,"")</f>
        <v>100000</v>
      </c>
      <c r="E45" s="621">
        <f>IF($A45&lt;&gt;"NÃO SELECIONADO",'20_Distribuição por Fonte'!S46,"")</f>
        <v>35182</v>
      </c>
      <c r="F45" s="621">
        <f>IF($A45&lt;&gt;"NÃO SELECIONADO",'20_Distribuição por Fonte'!Q46,"")</f>
        <v>35182</v>
      </c>
      <c r="G45" s="621">
        <f>IF($A45&lt;&gt;"NÃO SELECIONADO",'20_Distribuição por Fonte'!R46,"")</f>
        <v>0</v>
      </c>
    </row>
    <row r="46" spans="1:7" ht="89.25">
      <c r="A46" s="619" t="str">
        <f>IF('6_ME Comp Subcomp e Produtos'!F47="Sim",'6_ME Comp Subcomp e Produtos'!A47,"NÃO SELECIONADO")</f>
        <v>Parque tecnológico do TC revisto e implementado</v>
      </c>
      <c r="B46" s="620" t="str">
        <f>IF($A46&lt;&gt;"NÃO SELECIONADO",'14_Subcomp 2_5'!B16,"")</f>
        <v>Inventariar parque tecnológico
Identificar defasagens
Especificar equipamentos
Adquirir equipamentos
Instalar equipamentos
Desenvolver aplicativo 
Remodelar Página da Internet</v>
      </c>
      <c r="C46" s="620" t="str">
        <f>IF($A46&lt;&gt;"NÃO SELECIONADO",'14_Subcomp 2_5'!C16,"")</f>
        <v>Meta: 293 equipamentos de TI adquiridos para renovação do parque tecnológico
Indicador: Nº equipamentos de TI adquiridos</v>
      </c>
      <c r="D46" s="621">
        <f>IF($A46&lt;&gt;"NÃO SELECIONADO",'19_Cronograma Físico Financeiro'!B47,"")</f>
        <v>912837.72</v>
      </c>
      <c r="E46" s="621">
        <f>IF($A46&lt;&gt;"NÃO SELECIONADO",'20_Distribuição por Fonte'!S47,"")</f>
        <v>339884.09</v>
      </c>
      <c r="F46" s="621">
        <f>IF($A46&lt;&gt;"NÃO SELECIONADO",'20_Distribuição por Fonte'!Q47,"")</f>
        <v>327142.76</v>
      </c>
      <c r="G46" s="621">
        <f>IF($A46&lt;&gt;"NÃO SELECIONADO",'20_Distribuição por Fonte'!R47,"")</f>
        <v>12741.329999999998</v>
      </c>
    </row>
    <row r="47" spans="1:7" ht="20.25" customHeight="1" hidden="1">
      <c r="A47" s="619" t="str">
        <f>IF('6_ME Comp Subcomp e Produtos'!F48="Sim",'6_ME Comp Subcomp e Produtos'!A48,"NÃO SELECIONADO")</f>
        <v>NÃO SELECIONADO</v>
      </c>
      <c r="B47" s="620">
        <f>IF($A47&lt;&gt;"NÃO SELECIONADO",'14_Subcomp 2_5'!B21,"")</f>
      </c>
      <c r="C47" s="620">
        <f>IF($A47&lt;&gt;"NÃO SELECIONADO",'14_Subcomp 2_5'!C21,"")</f>
      </c>
      <c r="D47" s="621">
        <f>IF($A47&lt;&gt;"NÃO SELECIONADO",'19_Cronograma Físico Financeiro'!B48,"")</f>
      </c>
      <c r="E47" s="621">
        <f>IF($A47&lt;&gt;"NÃO SELECIONADO",'20_Distribuição por Fonte'!S48,"")</f>
      </c>
      <c r="F47" s="621">
        <f>IF($A47&lt;&gt;"NÃO SELECIONADO",'20_Distribuição por Fonte'!Q48,"")</f>
      </c>
      <c r="G47" s="621">
        <f>IF($A47&lt;&gt;"NÃO SELECIONADO",'20_Distribuição por Fonte'!R48,"")</f>
      </c>
    </row>
    <row r="48" spans="1:7" ht="20.25" customHeight="1" hidden="1">
      <c r="A48" s="619" t="str">
        <f>IF('6_ME Comp Subcomp e Produtos'!F49="Sim",'6_ME Comp Subcomp e Produtos'!A49,"NÃO SELECIONADO")</f>
        <v>NÃO SELECIONADO</v>
      </c>
      <c r="B48" s="620">
        <f>IF($A48&lt;&gt;"NÃO SELECIONADO",'14_Subcomp 2_5'!B26,"")</f>
      </c>
      <c r="C48" s="620">
        <f>IF($A48&lt;&gt;"NÃO SELECIONADO",'14_Subcomp 2_5'!C26,"")</f>
      </c>
      <c r="D48" s="621">
        <f>IF($A48&lt;&gt;"NÃO SELECIONADO",'19_Cronograma Físico Financeiro'!B49,"")</f>
      </c>
      <c r="E48" s="621">
        <f>IF($A48&lt;&gt;"NÃO SELECIONADO",'20_Distribuição por Fonte'!S49,"")</f>
      </c>
      <c r="F48" s="621">
        <f>IF($A48&lt;&gt;"NÃO SELECIONADO",'20_Distribuição por Fonte'!Q49,"")</f>
      </c>
      <c r="G48" s="621">
        <f>IF($A48&lt;&gt;"NÃO SELECIONADO",'20_Distribuição por Fonte'!R49,"")</f>
      </c>
    </row>
    <row r="49" spans="1:7" ht="23.25" customHeight="1">
      <c r="A49" s="854" t="str">
        <f>CONCATENATE("Subcomponente: ",'6_ME Comp Subcomp e Produtos'!A50)</f>
        <v>Subcomponente: 2.6. Adequação da política e gestão de pessoal</v>
      </c>
      <c r="B49" s="854"/>
      <c r="C49" s="854"/>
      <c r="D49" s="618">
        <f>SUM(D50:D54)</f>
        <v>324639.86</v>
      </c>
      <c r="E49" s="618">
        <f>SUM(E50:E54)</f>
        <v>203164.15</v>
      </c>
      <c r="F49" s="618">
        <f>SUM(F50:F54)</f>
        <v>178401.31999999998</v>
      </c>
      <c r="G49" s="618">
        <f>SUM(G50:G54)</f>
        <v>24762.83</v>
      </c>
    </row>
    <row r="50" spans="1:7" ht="63.75">
      <c r="A50" s="619" t="str">
        <f>IF('6_ME Comp Subcomp e Produtos'!F51="Sim",'6_ME Comp Subcomp e Produtos'!A51,"NÃO SELECIONADO")</f>
        <v>Política de Gestão de Pessoas definida </v>
      </c>
      <c r="B50" s="620" t="str">
        <f>IF($A50&lt;&gt;"NÃO SELECIONADO",'15_Subcomp 2_6'!B6,"")</f>
        <v>Conhecer e avaliar soluções técnicas
Realizar diagnóstico
Elaborar política RH
Implantar política RH
Informatizar registros funcionais</v>
      </c>
      <c r="C50" s="620" t="str">
        <f>IF($A50&lt;&gt;"NÃO SELECIONADO",'15_Subcomp 2_6'!C6,"")</f>
        <v>Meta: Política de recursos Humanos definida e  implementada em até 5 anos
Indicador: Nº Política definida e implantada</v>
      </c>
      <c r="D50" s="621">
        <f>IF($A50&lt;&gt;"NÃO SELECIONADO",'19_Cronograma Físico Financeiro'!B51,"")</f>
        <v>92264.04999999999</v>
      </c>
      <c r="E50" s="621">
        <f>IF($A50&lt;&gt;"NÃO SELECIONADO",'20_Distribuição por Fonte'!S51,"")</f>
        <v>51943.159999999996</v>
      </c>
      <c r="F50" s="621">
        <f>IF($A50&lt;&gt;"NÃO SELECIONADO",'20_Distribuição por Fonte'!Q51,"")</f>
        <v>35310.329999999994</v>
      </c>
      <c r="G50" s="621">
        <f>IF($A50&lt;&gt;"NÃO SELECIONADO",'20_Distribuição por Fonte'!R51,"")</f>
        <v>16632.83</v>
      </c>
    </row>
    <row r="51" spans="1:7" ht="76.5">
      <c r="A51" s="619" t="str">
        <f>IF('6_ME Comp Subcomp e Produtos'!F52="Sim",'6_ME Comp Subcomp e Produtos'!A52,"NÃO SELECIONADO")</f>
        <v>Instituto de Contas estruturado com programa de capacitação elaborado, implantado e avaliado</v>
      </c>
      <c r="B51" s="620" t="str">
        <f>IF($A51&lt;&gt;"NÃO SELECIONADO",'15_Subcomp 2_6'!B11,"")</f>
        <v>Conhecer e avaliar soluções técnicas
Elaborar plano de capacitação
Promover a capacitação  
Avaliar capacitação
Instalar salas de treinamento</v>
      </c>
      <c r="C51" s="620" t="str">
        <f>IF($A51&lt;&gt;"NÃO SELECIONADO",'15_Subcomp 2_6'!C11,"")</f>
        <v>Meta: 100 participações de servidores em eventos de capacitação promovidos pelo ICON.
Indicador: Nº participação dos servidores em capacitações</v>
      </c>
      <c r="D51" s="621">
        <f>IF($A51&lt;&gt;"NÃO SELECIONADO",'19_Cronograma Físico Financeiro'!B52,"")</f>
        <v>232375.81</v>
      </c>
      <c r="E51" s="621">
        <f>IF($A51&lt;&gt;"NÃO SELECIONADO",'20_Distribuição por Fonte'!S52,"")</f>
        <v>151220.99</v>
      </c>
      <c r="F51" s="621">
        <f>IF($A51&lt;&gt;"NÃO SELECIONADO",'20_Distribuição por Fonte'!Q52,"")</f>
        <v>143090.99</v>
      </c>
      <c r="G51" s="621">
        <f>IF($A51&lt;&gt;"NÃO SELECIONADO",'20_Distribuição por Fonte'!R52,"")</f>
        <v>8130</v>
      </c>
    </row>
    <row r="52" spans="1:7" ht="20.25" customHeight="1" hidden="1">
      <c r="A52" s="619" t="str">
        <f>IF('6_ME Comp Subcomp e Produtos'!F53="Sim",'6_ME Comp Subcomp e Produtos'!A53,"NÃO SELECIONADO")</f>
        <v>NÃO SELECIONADO</v>
      </c>
      <c r="B52" s="620">
        <f>IF($A52&lt;&gt;"NÃO SELECIONADO",'15_Subcomp 2_6'!B16,"")</f>
      </c>
      <c r="C52" s="620">
        <f>IF($A52&lt;&gt;"NÃO SELECIONADO",'15_Subcomp 2_6'!C16,"")</f>
      </c>
      <c r="D52" s="621">
        <f>IF($A52&lt;&gt;"NÃO SELECIONADO",'19_Cronograma Físico Financeiro'!B53,"")</f>
      </c>
      <c r="E52" s="621">
        <f>IF($A52&lt;&gt;"NÃO SELECIONADO",'20_Distribuição por Fonte'!S53,"")</f>
      </c>
      <c r="F52" s="621">
        <f>IF($A52&lt;&gt;"NÃO SELECIONADO",'20_Distribuição por Fonte'!Q53,"")</f>
      </c>
      <c r="G52" s="621">
        <f>IF($A52&lt;&gt;"NÃO SELECIONADO",'20_Distribuição por Fonte'!R53,"")</f>
      </c>
    </row>
    <row r="53" spans="1:7" ht="20.25" customHeight="1" hidden="1">
      <c r="A53" s="619" t="str">
        <f>IF('6_ME Comp Subcomp e Produtos'!F54="Sim",'6_ME Comp Subcomp e Produtos'!A54,"NÃO SELECIONADO")</f>
        <v>NÃO SELECIONADO</v>
      </c>
      <c r="B53" s="620">
        <f>IF($A53&lt;&gt;"NÃO SELECIONADO",'15_Subcomp 2_6'!B21,"")</f>
      </c>
      <c r="C53" s="620">
        <f>IF($A53&lt;&gt;"NÃO SELECIONADO",'15_Subcomp 2_6'!C21,"")</f>
      </c>
      <c r="D53" s="621">
        <f>IF($A53&lt;&gt;"NÃO SELECIONADO",'19_Cronograma Físico Financeiro'!B54,"")</f>
      </c>
      <c r="E53" s="621">
        <f>IF($A53&lt;&gt;"NÃO SELECIONADO",'20_Distribuição por Fonte'!S54,"")</f>
      </c>
      <c r="F53" s="621">
        <f>IF($A53&lt;&gt;"NÃO SELECIONADO",'20_Distribuição por Fonte'!Q54,"")</f>
      </c>
      <c r="G53" s="621">
        <f>IF($A53&lt;&gt;"NÃO SELECIONADO",'20_Distribuição por Fonte'!R54,"")</f>
      </c>
    </row>
    <row r="54" spans="1:7" ht="20.25" customHeight="1" hidden="1">
      <c r="A54" s="619" t="str">
        <f>IF('6_ME Comp Subcomp e Produtos'!F55="Sim",'6_ME Comp Subcomp e Produtos'!A55,"NÃO SELECIONADO")</f>
        <v>NÃO SELECIONADO</v>
      </c>
      <c r="B54" s="620">
        <f>IF($A54&lt;&gt;"NÃO SELECIONADO",'15_Subcomp 2_6'!B26,"")</f>
      </c>
      <c r="C54" s="620">
        <f>IF($A54&lt;&gt;"NÃO SELECIONADO",'15_Subcomp 2_6'!C26,"")</f>
      </c>
      <c r="D54" s="621">
        <f>IF($A54&lt;&gt;"NÃO SELECIONADO",'19_Cronograma Físico Financeiro'!B55,"")</f>
      </c>
      <c r="E54" s="621">
        <f>IF($A54&lt;&gt;"NÃO SELECIONADO",'20_Distribuição por Fonte'!S55,"")</f>
      </c>
      <c r="F54" s="621">
        <f>IF($A54&lt;&gt;"NÃO SELECIONADO",'20_Distribuição por Fonte'!Q55,"")</f>
      </c>
      <c r="G54" s="621">
        <f>IF($A54&lt;&gt;"NÃO SELECIONADO",'20_Distribuição por Fonte'!R55,"")</f>
      </c>
    </row>
    <row r="55" spans="1:7" ht="19.5" customHeight="1">
      <c r="A55" s="622" t="str">
        <f>'6_ME Comp Subcomp e Produtos'!A56</f>
        <v>ADMINISTRAÇÃO</v>
      </c>
      <c r="B55" s="625"/>
      <c r="C55" s="626"/>
      <c r="D55" s="627">
        <f>D56+D62</f>
        <v>130992.51000000001</v>
      </c>
      <c r="E55" s="627">
        <f>E56+E62</f>
        <v>24712.79</v>
      </c>
      <c r="F55" s="627">
        <f>F56+F62</f>
        <v>24712.79</v>
      </c>
      <c r="G55" s="627">
        <f>G56+G62</f>
        <v>0</v>
      </c>
    </row>
    <row r="56" spans="1:7" ht="24" customHeight="1">
      <c r="A56" s="854" t="str">
        <f>CONCATENATE("Subcomponente: ",'6_ME Comp Subcomp e Produtos'!A57)</f>
        <v>Subcomponente: A.1 Administração do projeto</v>
      </c>
      <c r="B56" s="854"/>
      <c r="C56" s="854"/>
      <c r="D56" s="618">
        <f>SUM(D57:D61)</f>
        <v>83814.22</v>
      </c>
      <c r="E56" s="618">
        <f>SUM(E57:E61)</f>
        <v>4143.42</v>
      </c>
      <c r="F56" s="618">
        <f>SUM(F57:F61)</f>
        <v>4143.42</v>
      </c>
      <c r="G56" s="618">
        <f>SUM(G57:G61)</f>
        <v>0</v>
      </c>
    </row>
    <row r="57" spans="1:7" ht="63.75">
      <c r="A57" s="619" t="str">
        <f>IF('6_ME Comp Subcomp e Produtos'!F58="Sim",'6_ME Comp Subcomp e Produtos'!A58,"NÃO SELECIONADO")</f>
        <v>UEL instituída (definição de pessoal, designações, vinculação), estruturada (física e equipamentos) e instalada.</v>
      </c>
      <c r="B57" s="620" t="str">
        <f>IF($A57&lt;&gt;"NÃO SELECIONADO",'16_Admin Projeto'!B6,"")</f>
        <v>Definir equipe
Integrar UEL à estrutura organizacional
Identificar e adequar área física
Instalar mobiliário, equipamentos e material de apoio e comunicação</v>
      </c>
      <c r="C57" s="620" t="str">
        <f>IF($A57&lt;&gt;"NÃO SELECIONADO",'16_Admin Projeto'!C6,"")</f>
        <v>Meta: UEL implantada com 3 profissionais alocados em 1 ano
Indicador: Nº UEL implantada </v>
      </c>
      <c r="D57" s="621">
        <f>IF($A57&lt;&gt;"NÃO SELECIONADO",'19_Cronograma Físico Financeiro'!B58,"")</f>
        <v>5690</v>
      </c>
      <c r="E57" s="621">
        <f>IF($A57&lt;&gt;"NÃO SELECIONADO",'20_Distribuição por Fonte'!S59,"")</f>
        <v>0</v>
      </c>
      <c r="F57" s="621">
        <f>IF($A57&lt;&gt;"NÃO SELECIONADO",'20_Distribuição por Fonte'!Q59,"")</f>
        <v>0</v>
      </c>
      <c r="G57" s="621">
        <f>IF($A57&lt;&gt;"NÃO SELECIONADO",'20_Distribuição por Fonte'!R59,"")</f>
        <v>0</v>
      </c>
    </row>
    <row r="58" spans="1:7" ht="89.25">
      <c r="A58" s="619" t="str">
        <f>IF('6_ME Comp Subcomp e Produtos'!F59="Sim",'6_ME Comp Subcomp e Produtos'!A59,"NÃO SELECIONADO")</f>
        <v>Equipe da UEL capacitada</v>
      </c>
      <c r="B58" s="620" t="str">
        <f>IF($A58&lt;&gt;"NÃO SELECIONADO",'16_Admin Projeto'!B11,"")</f>
        <v>Dar conhecimento aos servidores designados para a UEL sobre o PROMOEX
Capacitar equipe do TCE-SC para elaboração do Projeto
Capacitar UEL na gestão do projeto
Elaborar e executar Projeto do TCE-SC</v>
      </c>
      <c r="C58" s="620" t="str">
        <f>IF($A58&lt;&gt;"NÃO SELECIONADO",'16_Admin Projeto'!C11,"")</f>
        <v>Meta: 80 horas de capacitação em elaboração e gerenciamento de projetos para 3 profissionais
Indicador: Somatório de horas de capacitação/6 profissionias</v>
      </c>
      <c r="D58" s="621">
        <f>IF($A58&lt;&gt;"NÃO SELECIONADO",'19_Cronograma Físico Financeiro'!B59,"")</f>
        <v>69618.38</v>
      </c>
      <c r="E58" s="621">
        <f>IF($A58&lt;&gt;"NÃO SELECIONADO",'20_Distribuição por Fonte'!S60,"")</f>
        <v>4143.42</v>
      </c>
      <c r="F58" s="621">
        <f>IF($A58&lt;&gt;"NÃO SELECIONADO",'20_Distribuição por Fonte'!Q60,"")</f>
        <v>4143.42</v>
      </c>
      <c r="G58" s="621">
        <f>IF($A58&lt;&gt;"NÃO SELECIONADO",'20_Distribuição por Fonte'!R60,"")</f>
        <v>0</v>
      </c>
    </row>
    <row r="59" spans="1:7" ht="63.75">
      <c r="A59" s="619" t="str">
        <f>IF('6_ME Comp Subcomp e Produtos'!F60="Sim",'6_ME Comp Subcomp e Produtos'!A60,"NÃO SELECIONADO")</f>
        <v>Plano de Ação para implementação do projeto elaborado </v>
      </c>
      <c r="B59" s="620" t="str">
        <f>IF($A59&lt;&gt;"NÃO SELECIONADO",'16_Admin Projeto'!B16,"")</f>
        <v>Conhecer metodologia planejamernto operacional
Elaborar o plano de Ação
Difundir plano de ação
Implantar plano de ação</v>
      </c>
      <c r="C59" s="620" t="str">
        <f>IF($A59&lt;&gt;"NÃO SELECIONADO",'16_Admin Projeto'!C16,"")</f>
        <v>Meta: Plano de Ação para implementação do projeto elaborado em 5 anos
Indicador: Somatório POAS/período total projeto</v>
      </c>
      <c r="D59" s="621">
        <f>IF($A59&lt;&gt;"NÃO SELECIONADO",'19_Cronograma Físico Financeiro'!B60,"")</f>
        <v>8505.84</v>
      </c>
      <c r="E59" s="621">
        <f>IF($A59&lt;&gt;"NÃO SELECIONADO",'20_Distribuição por Fonte'!S61,"")</f>
        <v>0</v>
      </c>
      <c r="F59" s="621">
        <f>IF($A59&lt;&gt;"NÃO SELECIONADO",'20_Distribuição por Fonte'!Q61,"")</f>
        <v>0</v>
      </c>
      <c r="G59" s="621">
        <f>IF($A59&lt;&gt;"NÃO SELECIONADO",'20_Distribuição por Fonte'!R61,"")</f>
        <v>0</v>
      </c>
    </row>
    <row r="60" spans="1:7" ht="18.75" customHeight="1" hidden="1">
      <c r="A60" s="619" t="str">
        <f>IF('6_ME Comp Subcomp e Produtos'!F61="Sim",'6_ME Comp Subcomp e Produtos'!A61,"NÃO SELECIONADO")</f>
        <v>NÃO SELECIONADO</v>
      </c>
      <c r="B60" s="620">
        <f>IF($A60&lt;&gt;"NÃO SELECIONADO",'16_Admin Projeto'!B21,"")</f>
      </c>
      <c r="C60" s="620">
        <f>IF($A60&lt;&gt;"NÃO SELECIONADO",'16_Admin Projeto'!C21,"")</f>
      </c>
      <c r="D60" s="621">
        <f>IF($A60&lt;&gt;"NÃO SELECIONADO",'19_Cronograma Físico Financeiro'!B61,"")</f>
      </c>
      <c r="E60" s="621">
        <f>IF($A60&lt;&gt;"NÃO SELECIONADO",'20_Distribuição por Fonte'!S62,"")</f>
      </c>
      <c r="F60" s="621">
        <f>IF($A60&lt;&gt;"NÃO SELECIONADO",'20_Distribuição por Fonte'!Q62,"")</f>
      </c>
      <c r="G60" s="621">
        <f>IF($A60&lt;&gt;"NÃO SELECIONADO",'20_Distribuição por Fonte'!R62,"")</f>
      </c>
    </row>
    <row r="61" spans="1:7" ht="14.25" hidden="1">
      <c r="A61" s="619" t="str">
        <f>IF('6_ME Comp Subcomp e Produtos'!F62="Sim",'6_ME Comp Subcomp e Produtos'!A62,"NÃO SELECIONADO")</f>
        <v>NÃO SELECIONADO</v>
      </c>
      <c r="B61" s="620">
        <f>IF($A61&lt;&gt;"NÃO SELECIONADO",'16_Admin Projeto'!B26,"")</f>
      </c>
      <c r="C61" s="620">
        <f>IF($A61&lt;&gt;"NÃO SELECIONADO",'16_Admin Projeto'!C26,"")</f>
      </c>
      <c r="D61" s="621">
        <f>IF($A61&lt;&gt;"NÃO SELECIONADO",'19_Cronograma Físico Financeiro'!B62,"")</f>
      </c>
      <c r="E61" s="621">
        <f>IF($A61&lt;&gt;"NÃO SELECIONADO",'20_Distribuição por Fonte'!S63,"")</f>
      </c>
      <c r="F61" s="621">
        <f>IF($A61&lt;&gt;"NÃO SELECIONADO",'20_Distribuição por Fonte'!Q63,"")</f>
      </c>
      <c r="G61" s="621">
        <f>IF($A61&lt;&gt;"NÃO SELECIONADO",'20_Distribuição por Fonte'!R63,"")</f>
      </c>
    </row>
    <row r="62" spans="1:7" ht="21.75" customHeight="1">
      <c r="A62" s="854" t="str">
        <f>CONCATENATE("Subcomponente: ",'6_ME Comp Subcomp e Produtos'!A63)</f>
        <v>Subcomponente: A.2 Monitoramento e avaliação</v>
      </c>
      <c r="B62" s="854"/>
      <c r="C62" s="854"/>
      <c r="D62" s="618">
        <f>SUM(D63:D67)</f>
        <v>47178.29</v>
      </c>
      <c r="E62" s="618">
        <f>SUM(E63:E67)</f>
        <v>20569.37</v>
      </c>
      <c r="F62" s="618">
        <f>SUM(F63:F67)</f>
        <v>20569.37</v>
      </c>
      <c r="G62" s="618">
        <f>SUM(G63:G67)</f>
        <v>0</v>
      </c>
    </row>
    <row r="63" spans="1:7" ht="76.5">
      <c r="A63" s="619" t="str">
        <f>IF('6_ME Comp Subcomp e Produtos'!F64="Sim",'6_ME Comp Subcomp e Produtos'!A64,"NÃO SELECIONADO")</f>
        <v>Sistemática de gestão, monitoramento e avaliação do projeto criada e implantada</v>
      </c>
      <c r="B63" s="620" t="str">
        <f>IF($A63&lt;&gt;"NÃO SELECIONADO",'17_Monit Avaliação'!B6,"")</f>
        <v>Capacitar equipe
Participar de reuniões técnicas
Implantar procedimentos
Monitorar e avaliar projeto</v>
      </c>
      <c r="C63" s="620" t="str">
        <f>IF($A63&lt;&gt;"NÃO SELECIONADO",'17_Monit Avaliação'!C6,"")</f>
        <v>Meta: 40 horas de capacitação em monitoramento e avaliação de projetos para 3 profissionais
Indicador: Somatório de horas de capacitação/3 profissionias</v>
      </c>
      <c r="D63" s="621">
        <f>IF($A63&lt;&gt;"NÃO SELECIONADO",'19_Cronograma Físico Financeiro'!B64,"")</f>
        <v>47178.29</v>
      </c>
      <c r="E63" s="621">
        <f>IF($A63&lt;&gt;"NÃO SELECIONADO",'20_Distribuição por Fonte'!S65,"")</f>
        <v>20569.37</v>
      </c>
      <c r="F63" s="621">
        <f>IF($A63&lt;&gt;"NÃO SELECIONADO",'20_Distribuição por Fonte'!Q65,"")</f>
        <v>20569.37</v>
      </c>
      <c r="G63" s="621">
        <f>IF($A63&lt;&gt;"NÃO SELECIONADO",'20_Distribuição por Fonte'!R65,"")</f>
        <v>0</v>
      </c>
    </row>
    <row r="64" spans="1:7" ht="17.25" customHeight="1" hidden="1">
      <c r="A64" s="619" t="str">
        <f>IF('6_ME Comp Subcomp e Produtos'!F65="Sim",'6_ME Comp Subcomp e Produtos'!A65,"NÃO SELECIONADO")</f>
        <v>NÃO SELECIONADO</v>
      </c>
      <c r="B64" s="620">
        <f>IF($A64&lt;&gt;"NÃO SELECIONADO",'17_Monit Avaliação'!B11,"")</f>
      </c>
      <c r="C64" s="620">
        <f>IF($A64&lt;&gt;"NÃO SELECIONADO",'17_Monit Avaliação'!C11,"")</f>
      </c>
      <c r="D64" s="621">
        <f>IF($A64&lt;&gt;"NÃO SELECIONADO",'19_Cronograma Físico Financeiro'!B65,"")</f>
      </c>
      <c r="E64" s="621">
        <f>IF($A64&lt;&gt;"NÃO SELECIONADO",'20_Distribuição por Fonte'!S66,"")</f>
      </c>
      <c r="F64" s="621">
        <f>IF($A64&lt;&gt;"NÃO SELECIONADO",'20_Distribuição por Fonte'!Q66,"")</f>
      </c>
      <c r="G64" s="621">
        <f>IF($A64&lt;&gt;"NÃO SELECIONADO",'20_Distribuição por Fonte'!R66,"")</f>
      </c>
    </row>
    <row r="65" spans="1:7" ht="17.25" customHeight="1" hidden="1">
      <c r="A65" s="619" t="str">
        <f>IF('6_ME Comp Subcomp e Produtos'!F66="Sim",'6_ME Comp Subcomp e Produtos'!A66,"NÃO SELECIONADO")</f>
        <v>NÃO SELECIONADO</v>
      </c>
      <c r="B65" s="620">
        <f>IF($A65&lt;&gt;"NÃO SELECIONADO",'17_Monit Avaliação'!B16,"")</f>
      </c>
      <c r="C65" s="620">
        <f>IF($A65&lt;&gt;"NÃO SELECIONADO",'17_Monit Avaliação'!C16,"")</f>
      </c>
      <c r="D65" s="621">
        <f>IF($A65&lt;&gt;"NÃO SELECIONADO",'19_Cronograma Físico Financeiro'!B66,"")</f>
      </c>
      <c r="E65" s="621">
        <f>IF($A65&lt;&gt;"NÃO SELECIONADO",'20_Distribuição por Fonte'!S67,"")</f>
      </c>
      <c r="F65" s="621">
        <f>IF($A65&lt;&gt;"NÃO SELECIONADO",'20_Distribuição por Fonte'!Q67,"")</f>
      </c>
      <c r="G65" s="621">
        <f>IF($A65&lt;&gt;"NÃO SELECIONADO",'20_Distribuição por Fonte'!R67,"")</f>
      </c>
    </row>
    <row r="66" spans="1:7" ht="17.25" customHeight="1" hidden="1">
      <c r="A66" s="619" t="str">
        <f>IF('6_ME Comp Subcomp e Produtos'!F67="Sim",'6_ME Comp Subcomp e Produtos'!A67,"NÃO SELECIONADO")</f>
        <v>NÃO SELECIONADO</v>
      </c>
      <c r="B66" s="620">
        <f>IF($A66&lt;&gt;"NÃO SELECIONADO",'17_Monit Avaliação'!B21,"")</f>
      </c>
      <c r="C66" s="620">
        <f>IF($A66&lt;&gt;"NÃO SELECIONADO",'17_Monit Avaliação'!C21,"")</f>
      </c>
      <c r="D66" s="621">
        <f>IF($A66&lt;&gt;"NÃO SELECIONADO",'19_Cronograma Físico Financeiro'!B67,"")</f>
      </c>
      <c r="E66" s="621">
        <f>IF($A66&lt;&gt;"NÃO SELECIONADO",'20_Distribuição por Fonte'!S68,"")</f>
      </c>
      <c r="F66" s="621">
        <f>IF($A66&lt;&gt;"NÃO SELECIONADO",'20_Distribuição por Fonte'!Q68,"")</f>
      </c>
      <c r="G66" s="621">
        <f>IF($A66&lt;&gt;"NÃO SELECIONADO",'20_Distribuição por Fonte'!R68,"")</f>
      </c>
    </row>
    <row r="67" spans="1:7" ht="17.25" customHeight="1" hidden="1">
      <c r="A67" s="619" t="str">
        <f>IF('6_ME Comp Subcomp e Produtos'!F68="Sim",'6_ME Comp Subcomp e Produtos'!A68,"NÃO SELECIONADO")</f>
        <v>NÃO SELECIONADO</v>
      </c>
      <c r="B67" s="620">
        <f>IF($A67&lt;&gt;"NÃO SELECIONADO",'17_Monit Avaliação'!B26,"")</f>
      </c>
      <c r="C67" s="620">
        <f>IF($A67&lt;&gt;"NÃO SELECIONADO",'17_Monit Avaliação'!C26,"")</f>
      </c>
      <c r="D67" s="621">
        <f>IF($A67&lt;&gt;"NÃO SELECIONADO",'19_Cronograma Físico Financeiro'!B68,"")</f>
      </c>
      <c r="E67" s="621">
        <f>IF($A67&lt;&gt;"NÃO SELECIONADO",'20_Distribuição por Fonte'!S69,"")</f>
      </c>
      <c r="F67" s="621">
        <f>IF($A67&lt;&gt;"NÃO SELECIONADO",'20_Distribuição por Fonte'!Q69,"")</f>
      </c>
      <c r="G67" s="621">
        <f>IF($A67&lt;&gt;"NÃO SELECIONADO",'20_Distribuição por Fonte'!R69,"")</f>
      </c>
    </row>
  </sheetData>
  <sheetProtection selectLockedCells="1" selectUnlockedCells="1"/>
  <mergeCells count="18">
    <mergeCell ref="A37:C37"/>
    <mergeCell ref="A43:C43"/>
    <mergeCell ref="A49:C49"/>
    <mergeCell ref="A56:C56"/>
    <mergeCell ref="A62:C62"/>
    <mergeCell ref="A7:C7"/>
    <mergeCell ref="A11:C11"/>
    <mergeCell ref="A14:C14"/>
    <mergeCell ref="A19:C19"/>
    <mergeCell ref="A25:C25"/>
    <mergeCell ref="A31:C31"/>
    <mergeCell ref="A1:G1"/>
    <mergeCell ref="A2:G2"/>
    <mergeCell ref="A3:A4"/>
    <mergeCell ref="B3:B4"/>
    <mergeCell ref="C3:C4"/>
    <mergeCell ref="D3:D4"/>
    <mergeCell ref="E3:E4"/>
  </mergeCells>
  <printOptions/>
  <pageMargins left="0.8267716535433072" right="0.3937007874015748" top="0.5905511811023623" bottom="0.6299212598425197" header="0.5118110236220472" footer="0.35433070866141736"/>
  <pageSetup horizontalDpi="300" verticalDpi="300" orientation="portrait" paperSize="9" scale="55" r:id="rId3"/>
  <headerFooter alignWithMargins="0">
    <oddFooter>&amp;C&amp;"Times New Roman,Normal"&amp;12&amp;A</oddFooter>
  </headerFooter>
  <rowBreaks count="2" manualBreakCount="2">
    <brk id="13" max="255" man="1"/>
    <brk id="17" max="255" man="1"/>
  </rowBreaks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149"/>
  <sheetViews>
    <sheetView view="pageBreakPreview" zoomScale="85" zoomScaleNormal="85" zoomScaleSheetLayoutView="85" zoomScalePageLayoutView="0" workbookViewId="0" topLeftCell="A1">
      <selection activeCell="B20" sqref="B20"/>
    </sheetView>
  </sheetViews>
  <sheetFormatPr defaultColWidth="8.7109375" defaultRowHeight="12.75"/>
  <cols>
    <col min="1" max="1" width="9.140625" style="628" customWidth="1"/>
    <col min="2" max="2" width="34.7109375" style="629" customWidth="1"/>
    <col min="3" max="3" width="0" style="630" hidden="1" customWidth="1"/>
    <col min="4" max="4" width="21.00390625" style="0" customWidth="1"/>
    <col min="5" max="5" width="8.7109375" style="631" customWidth="1"/>
    <col min="6" max="6" width="11.421875" style="632" customWidth="1"/>
    <col min="7" max="7" width="16.140625" style="632" customWidth="1"/>
    <col min="8" max="8" width="20.140625" style="633" customWidth="1"/>
    <col min="9" max="9" width="10.140625" style="634" customWidth="1"/>
    <col min="10" max="10" width="9.57421875" style="632" customWidth="1"/>
    <col min="11" max="11" width="11.140625" style="632" customWidth="1"/>
    <col min="12" max="12" width="17.28125" style="632" customWidth="1"/>
    <col min="13" max="13" width="20.8515625" style="635" customWidth="1"/>
    <col min="14" max="14" width="6.7109375" style="631" customWidth="1"/>
    <col min="15" max="15" width="11.28125" style="632" customWidth="1"/>
    <col min="16" max="16" width="19.140625" style="632" customWidth="1"/>
    <col min="17" max="17" width="22.57421875" style="0" customWidth="1"/>
    <col min="18" max="18" width="8.8515625" style="631" customWidth="1"/>
    <col min="19" max="19" width="11.140625" style="632" customWidth="1"/>
    <col min="20" max="20" width="16.421875" style="632" customWidth="1"/>
    <col min="21" max="21" width="19.00390625" style="0" customWidth="1"/>
    <col min="22" max="22" width="8.00390625" style="631" customWidth="1"/>
    <col min="23" max="23" width="11.140625" style="632" customWidth="1"/>
    <col min="24" max="24" width="19.140625" style="632" customWidth="1"/>
  </cols>
  <sheetData>
    <row r="1" spans="2:24" ht="28.5" customHeight="1">
      <c r="B1" s="636" t="s">
        <v>328</v>
      </c>
      <c r="C1" s="637"/>
      <c r="D1" s="638"/>
      <c r="E1" s="639"/>
      <c r="F1" s="640"/>
      <c r="G1" s="641"/>
      <c r="H1" s="642"/>
      <c r="I1" s="643"/>
      <c r="J1" s="641"/>
      <c r="K1" s="641"/>
      <c r="L1" s="641"/>
      <c r="M1" s="644"/>
      <c r="N1" s="645"/>
      <c r="O1" s="641"/>
      <c r="P1" s="641"/>
      <c r="Q1" s="642"/>
      <c r="R1" s="645"/>
      <c r="S1" s="641"/>
      <c r="T1" s="641"/>
      <c r="U1" s="642"/>
      <c r="V1" s="645"/>
      <c r="W1" s="641"/>
      <c r="X1" s="641"/>
    </row>
    <row r="2" spans="1:24" s="635" customFormat="1" ht="13.5" customHeight="1">
      <c r="A2" s="646"/>
      <c r="B2" s="647"/>
      <c r="C2" s="648"/>
      <c r="D2" s="649"/>
      <c r="E2" s="650"/>
      <c r="F2" s="651"/>
      <c r="G2" s="651"/>
      <c r="H2" s="652"/>
      <c r="I2" s="653"/>
      <c r="J2" s="651"/>
      <c r="K2" s="651"/>
      <c r="L2" s="651"/>
      <c r="M2" s="654"/>
      <c r="N2" s="650"/>
      <c r="O2" s="651"/>
      <c r="P2" s="651"/>
      <c r="Q2" s="654"/>
      <c r="R2" s="650"/>
      <c r="S2" s="651"/>
      <c r="T2" s="651"/>
      <c r="U2" s="654"/>
      <c r="V2" s="650"/>
      <c r="W2" s="651"/>
      <c r="X2" s="655"/>
    </row>
    <row r="3" spans="1:24" ht="13.5" customHeight="1">
      <c r="A3" s="656"/>
      <c r="B3" s="657"/>
      <c r="C3" s="658" t="s">
        <v>329</v>
      </c>
      <c r="D3" s="659" t="s">
        <v>200</v>
      </c>
      <c r="E3" s="660"/>
      <c r="F3" s="661"/>
      <c r="G3" s="662" t="s">
        <v>201</v>
      </c>
      <c r="H3" s="663" t="s">
        <v>202</v>
      </c>
      <c r="I3" s="664"/>
      <c r="J3" s="665"/>
      <c r="K3" s="666"/>
      <c r="L3" s="667" t="s">
        <v>201</v>
      </c>
      <c r="M3" s="861" t="s">
        <v>203</v>
      </c>
      <c r="N3" s="861"/>
      <c r="O3" s="668"/>
      <c r="P3" s="669" t="s">
        <v>201</v>
      </c>
      <c r="Q3" s="862" t="s">
        <v>330</v>
      </c>
      <c r="R3" s="862"/>
      <c r="S3" s="862"/>
      <c r="T3" s="670" t="s">
        <v>201</v>
      </c>
      <c r="U3" s="671" t="s">
        <v>205</v>
      </c>
      <c r="V3" s="672"/>
      <c r="W3" s="668"/>
      <c r="X3" s="669" t="s">
        <v>201</v>
      </c>
    </row>
    <row r="4" spans="1:24" ht="25.5">
      <c r="A4" s="656" t="s">
        <v>331</v>
      </c>
      <c r="B4" s="673" t="s">
        <v>197</v>
      </c>
      <c r="C4" s="674"/>
      <c r="D4" s="675" t="s">
        <v>206</v>
      </c>
      <c r="E4" s="676" t="s">
        <v>207</v>
      </c>
      <c r="F4" s="677" t="s">
        <v>208</v>
      </c>
      <c r="G4" s="678" t="s">
        <v>209</v>
      </c>
      <c r="H4" s="679" t="s">
        <v>210</v>
      </c>
      <c r="I4" s="680" t="s">
        <v>332</v>
      </c>
      <c r="J4" s="681" t="s">
        <v>212</v>
      </c>
      <c r="K4" s="681" t="s">
        <v>333</v>
      </c>
      <c r="L4" s="682" t="s">
        <v>209</v>
      </c>
      <c r="M4" s="683" t="s">
        <v>213</v>
      </c>
      <c r="N4" s="676" t="s">
        <v>214</v>
      </c>
      <c r="O4" s="677" t="s">
        <v>212</v>
      </c>
      <c r="P4" s="678" t="s">
        <v>209</v>
      </c>
      <c r="Q4" s="679" t="s">
        <v>213</v>
      </c>
      <c r="R4" s="680" t="s">
        <v>214</v>
      </c>
      <c r="S4" s="681" t="s">
        <v>212</v>
      </c>
      <c r="T4" s="682" t="s">
        <v>209</v>
      </c>
      <c r="U4" s="684" t="s">
        <v>215</v>
      </c>
      <c r="V4" s="676" t="s">
        <v>214</v>
      </c>
      <c r="W4" s="677" t="s">
        <v>212</v>
      </c>
      <c r="X4" s="678" t="s">
        <v>209</v>
      </c>
    </row>
    <row r="5" spans="1:24" ht="12.75">
      <c r="A5" s="863">
        <v>1</v>
      </c>
      <c r="B5" s="864" t="e">
        <f>IF(AND('6_ME Comp Subcomp e Produtos'!B9="Sim",'6_ME Comp Subcomp e Produtos'!#REF!="Sim"),'6_ME Comp Subcomp e Produtos'!A9,"")</f>
        <v>#REF!</v>
      </c>
      <c r="C5" s="685" t="e">
        <f>IF(B5="NÃO SELECIONADO","","X")</f>
        <v>#REF!</v>
      </c>
      <c r="D5" s="686" t="e">
        <f>IF($C5="X",'7_Subcomp 1_1'!D6,"")</f>
        <v>#REF!</v>
      </c>
      <c r="E5" s="687" t="e">
        <f>IF($C5="X",'7_Subcomp 1_1'!E6,"")</f>
        <v>#REF!</v>
      </c>
      <c r="F5" s="688" t="e">
        <f>IF($C5="X",'7_Subcomp 1_1'!F6,"")</f>
        <v>#REF!</v>
      </c>
      <c r="G5" s="689" t="e">
        <f aca="true" t="shared" si="0" ref="G5:G36">IF($C5="X",E5*F5,0)</f>
        <v>#REF!</v>
      </c>
      <c r="H5" s="690" t="e">
        <f>IF($C5="X",'7_Subcomp 1_1'!H6,"")</f>
        <v>#REF!</v>
      </c>
      <c r="I5" s="687" t="e">
        <f>IF($C5="X",'7_Subcomp 1_1'!I6,"")</f>
        <v>#REF!</v>
      </c>
      <c r="J5" s="688" t="e">
        <f>IF($C5="X",'7_Subcomp 1_1'!J6,"")</f>
        <v>#REF!</v>
      </c>
      <c r="K5" s="688" t="e">
        <f>NA()</f>
        <v>#N/A</v>
      </c>
      <c r="L5" s="689" t="e">
        <f aca="true" t="shared" si="1" ref="L5:L36">IF($C5="X",I5*J5+K5,0)</f>
        <v>#REF!</v>
      </c>
      <c r="M5" s="691" t="e">
        <f>IF($C5="X",'7_Subcomp 1_1'!L6,"")</f>
        <v>#REF!</v>
      </c>
      <c r="N5" s="687" t="e">
        <f>IF($C5="X",'7_Subcomp 1_1'!M6,"")</f>
        <v>#REF!</v>
      </c>
      <c r="O5" s="688" t="e">
        <f>IF($C5="X",'7_Subcomp 1_1'!N6,"")</f>
        <v>#REF!</v>
      </c>
      <c r="P5" s="689" t="e">
        <f aca="true" t="shared" si="2" ref="P5:P36">IF($C5="X",N5*O5,0)</f>
        <v>#REF!</v>
      </c>
      <c r="Q5" s="691" t="e">
        <f>IF($C5="X",'7_Subcomp 1_1'!P6,"")</f>
        <v>#REF!</v>
      </c>
      <c r="R5" s="687" t="e">
        <f>IF($C5="X",'7_Subcomp 1_1'!Q6,"")</f>
        <v>#REF!</v>
      </c>
      <c r="S5" s="688" t="e">
        <f>IF($C5="X",'7_Subcomp 1_1'!R6,"")</f>
        <v>#REF!</v>
      </c>
      <c r="T5" s="689" t="e">
        <f aca="true" t="shared" si="3" ref="T5:T36">IF($C5="X",R5*S5,0)</f>
        <v>#REF!</v>
      </c>
      <c r="U5" s="691" t="e">
        <f>IF($C5="X",'7_Subcomp 1_1'!T6,"")</f>
        <v>#REF!</v>
      </c>
      <c r="V5" s="687" t="e">
        <f>IF($C5="X",'7_Subcomp 1_1'!U6,"")</f>
        <v>#REF!</v>
      </c>
      <c r="W5" s="688" t="e">
        <f>IF($C5="X",'7_Subcomp 1_1'!V6,"")</f>
        <v>#REF!</v>
      </c>
      <c r="X5" s="692" t="e">
        <f aca="true" t="shared" si="4" ref="X5:X36">IF($C5="X",V5*W5,0)</f>
        <v>#REF!</v>
      </c>
    </row>
    <row r="6" spans="1:24" ht="12.75">
      <c r="A6" s="863"/>
      <c r="B6" s="864"/>
      <c r="C6" s="693" t="e">
        <f>IF(B5="NÃO SELECIONADO","","X")</f>
        <v>#REF!</v>
      </c>
      <c r="D6" s="694" t="e">
        <f>IF($C6="X",'7_Subcomp 1_1'!D7,"")</f>
        <v>#REF!</v>
      </c>
      <c r="E6" s="695" t="e">
        <f>IF($C6="X",'7_Subcomp 1_1'!E7,"")</f>
        <v>#REF!</v>
      </c>
      <c r="F6" s="696" t="e">
        <f>IF($C6="X",'7_Subcomp 1_1'!F7,"")</f>
        <v>#REF!</v>
      </c>
      <c r="G6" s="697" t="e">
        <f t="shared" si="0"/>
        <v>#REF!</v>
      </c>
      <c r="H6" s="698" t="e">
        <f>IF($C6="X",'7_Subcomp 1_1'!H7,"")</f>
        <v>#REF!</v>
      </c>
      <c r="I6" s="695" t="e">
        <f>IF($C6="X",'7_Subcomp 1_1'!I7,"")</f>
        <v>#REF!</v>
      </c>
      <c r="J6" s="696" t="e">
        <f>IF($C6="X",'7_Subcomp 1_1'!J7,"")</f>
        <v>#REF!</v>
      </c>
      <c r="K6" s="696" t="e">
        <f>NA()</f>
        <v>#N/A</v>
      </c>
      <c r="L6" s="697" t="e">
        <f t="shared" si="1"/>
        <v>#REF!</v>
      </c>
      <c r="M6" s="699" t="e">
        <f>IF($C6="X",'7_Subcomp 1_1'!L7,"")</f>
        <v>#REF!</v>
      </c>
      <c r="N6" s="695" t="e">
        <f>IF($C6="X",'7_Subcomp 1_1'!M7,"")</f>
        <v>#REF!</v>
      </c>
      <c r="O6" s="696" t="e">
        <f>IF($C6="X",'7_Subcomp 1_1'!N7,"")</f>
        <v>#REF!</v>
      </c>
      <c r="P6" s="697" t="e">
        <f t="shared" si="2"/>
        <v>#REF!</v>
      </c>
      <c r="Q6" s="699" t="e">
        <f>IF($C6="X",'7_Subcomp 1_1'!P7,"")</f>
        <v>#REF!</v>
      </c>
      <c r="R6" s="695" t="e">
        <f>IF($C6="X",'7_Subcomp 1_1'!Q7,"")</f>
        <v>#REF!</v>
      </c>
      <c r="S6" s="696" t="e">
        <f>IF($C6="X",'7_Subcomp 1_1'!R7,"")</f>
        <v>#REF!</v>
      </c>
      <c r="T6" s="697" t="e">
        <f t="shared" si="3"/>
        <v>#REF!</v>
      </c>
      <c r="U6" s="699" t="e">
        <f>IF($C6="X",'7_Subcomp 1_1'!T7,"")</f>
        <v>#REF!</v>
      </c>
      <c r="V6" s="695" t="e">
        <f>IF($C6="X",'7_Subcomp 1_1'!U7,"")</f>
        <v>#REF!</v>
      </c>
      <c r="W6" s="696" t="e">
        <f>IF($C6="X",'7_Subcomp 1_1'!V7,"")</f>
        <v>#REF!</v>
      </c>
      <c r="X6" s="700" t="e">
        <f t="shared" si="4"/>
        <v>#REF!</v>
      </c>
    </row>
    <row r="7" spans="1:24" ht="12.75">
      <c r="A7" s="863"/>
      <c r="B7" s="864"/>
      <c r="C7" s="693" t="e">
        <f>IF(B5="NÃO SELECIONADO","","X")</f>
        <v>#REF!</v>
      </c>
      <c r="D7" s="694" t="e">
        <f>IF($C7="X",'7_Subcomp 1_1'!D8,"")</f>
        <v>#REF!</v>
      </c>
      <c r="E7" s="695" t="e">
        <f>IF($C7="X",'7_Subcomp 1_1'!E8,"")</f>
        <v>#REF!</v>
      </c>
      <c r="F7" s="696" t="e">
        <f>IF($C7="X",'7_Subcomp 1_1'!F8,"")</f>
        <v>#REF!</v>
      </c>
      <c r="G7" s="697" t="e">
        <f t="shared" si="0"/>
        <v>#REF!</v>
      </c>
      <c r="H7" s="698" t="e">
        <f>IF($C7="X",'7_Subcomp 1_1'!H8,"")</f>
        <v>#REF!</v>
      </c>
      <c r="I7" s="695" t="e">
        <f>IF($C7="X",'7_Subcomp 1_1'!I8,"")</f>
        <v>#REF!</v>
      </c>
      <c r="J7" s="696" t="e">
        <f>IF($C7="X",'7_Subcomp 1_1'!J8,"")</f>
        <v>#REF!</v>
      </c>
      <c r="K7" s="696" t="e">
        <f>NA()</f>
        <v>#N/A</v>
      </c>
      <c r="L7" s="697" t="e">
        <f t="shared" si="1"/>
        <v>#REF!</v>
      </c>
      <c r="M7" s="699" t="e">
        <f>IF($C7="X",'7_Subcomp 1_1'!L8,"")</f>
        <v>#REF!</v>
      </c>
      <c r="N7" s="695" t="e">
        <f>IF($C7="X",'7_Subcomp 1_1'!M8,"")</f>
        <v>#REF!</v>
      </c>
      <c r="O7" s="696" t="e">
        <f>IF($C7="X",'7_Subcomp 1_1'!N8,"")</f>
        <v>#REF!</v>
      </c>
      <c r="P7" s="697" t="e">
        <f t="shared" si="2"/>
        <v>#REF!</v>
      </c>
      <c r="Q7" s="699" t="e">
        <f>IF($C7="X",'7_Subcomp 1_1'!P8,"")</f>
        <v>#REF!</v>
      </c>
      <c r="R7" s="695" t="e">
        <f>IF($C7="X",'7_Subcomp 1_1'!Q8,"")</f>
        <v>#REF!</v>
      </c>
      <c r="S7" s="696" t="e">
        <f>IF($C7="X",'7_Subcomp 1_1'!R8,"")</f>
        <v>#REF!</v>
      </c>
      <c r="T7" s="697" t="e">
        <f t="shared" si="3"/>
        <v>#REF!</v>
      </c>
      <c r="U7" s="699" t="e">
        <f>IF($C7="X",'7_Subcomp 1_1'!T8,"")</f>
        <v>#REF!</v>
      </c>
      <c r="V7" s="695" t="e">
        <f>IF($C7="X",'7_Subcomp 1_1'!U8,"")</f>
        <v>#REF!</v>
      </c>
      <c r="W7" s="696" t="e">
        <f>IF($C7="X",'7_Subcomp 1_1'!V8,"")</f>
        <v>#REF!</v>
      </c>
      <c r="X7" s="700" t="e">
        <f t="shared" si="4"/>
        <v>#REF!</v>
      </c>
    </row>
    <row r="8" spans="1:24" ht="12.75">
      <c r="A8" s="863"/>
      <c r="B8" s="864"/>
      <c r="C8" s="693" t="e">
        <f>IF(B5="NÃO SELECIONADO","","X")</f>
        <v>#REF!</v>
      </c>
      <c r="D8" s="694" t="e">
        <f>IF($C8="X",'7_Subcomp 1_1'!D9,"")</f>
        <v>#REF!</v>
      </c>
      <c r="E8" s="695" t="e">
        <f>IF($C8="X",'7_Subcomp 1_1'!E9,"")</f>
        <v>#REF!</v>
      </c>
      <c r="F8" s="696" t="e">
        <f>IF($C8="X",'7_Subcomp 1_1'!F9,"")</f>
        <v>#REF!</v>
      </c>
      <c r="G8" s="697" t="e">
        <f t="shared" si="0"/>
        <v>#REF!</v>
      </c>
      <c r="H8" s="698" t="e">
        <f>IF($C8="X",'7_Subcomp 1_1'!H9,"")</f>
        <v>#REF!</v>
      </c>
      <c r="I8" s="695" t="e">
        <f>IF($C8="X",'7_Subcomp 1_1'!I9,"")</f>
        <v>#REF!</v>
      </c>
      <c r="J8" s="696" t="e">
        <f>IF($C8="X",'7_Subcomp 1_1'!J9,"")</f>
        <v>#REF!</v>
      </c>
      <c r="K8" s="696" t="e">
        <f>NA()</f>
        <v>#N/A</v>
      </c>
      <c r="L8" s="697" t="e">
        <f t="shared" si="1"/>
        <v>#REF!</v>
      </c>
      <c r="M8" s="699" t="e">
        <f>IF($C8="X",'7_Subcomp 1_1'!L9,"")</f>
        <v>#REF!</v>
      </c>
      <c r="N8" s="695" t="e">
        <f>IF($C8="X",'7_Subcomp 1_1'!M9,"")</f>
        <v>#REF!</v>
      </c>
      <c r="O8" s="696" t="e">
        <f>IF($C8="X",'7_Subcomp 1_1'!N9,"")</f>
        <v>#REF!</v>
      </c>
      <c r="P8" s="697" t="e">
        <f t="shared" si="2"/>
        <v>#REF!</v>
      </c>
      <c r="Q8" s="699" t="e">
        <f>IF($C8="X",'7_Subcomp 1_1'!P9,"")</f>
        <v>#REF!</v>
      </c>
      <c r="R8" s="695" t="e">
        <f>IF($C8="X",'7_Subcomp 1_1'!Q9,"")</f>
        <v>#REF!</v>
      </c>
      <c r="S8" s="696" t="e">
        <f>IF($C8="X",'7_Subcomp 1_1'!R9,"")</f>
        <v>#REF!</v>
      </c>
      <c r="T8" s="697" t="e">
        <f t="shared" si="3"/>
        <v>#REF!</v>
      </c>
      <c r="U8" s="699" t="e">
        <f>IF($C8="X",'7_Subcomp 1_1'!T9,"")</f>
        <v>#REF!</v>
      </c>
      <c r="V8" s="695" t="e">
        <f>IF($C8="X",'7_Subcomp 1_1'!U9,"")</f>
        <v>#REF!</v>
      </c>
      <c r="W8" s="696" t="e">
        <f>IF($C8="X",'7_Subcomp 1_1'!V9,"")</f>
        <v>#REF!</v>
      </c>
      <c r="X8" s="700" t="e">
        <f t="shared" si="4"/>
        <v>#REF!</v>
      </c>
    </row>
    <row r="9" spans="1:24" ht="12.75">
      <c r="A9" s="863"/>
      <c r="B9" s="864"/>
      <c r="C9" s="693" t="e">
        <f>IF(B5="NÃO SELECIONADO","","X")</f>
        <v>#REF!</v>
      </c>
      <c r="D9" s="694" t="e">
        <f>IF($C9="X",'7_Subcomp 1_1'!D10,"")</f>
        <v>#REF!</v>
      </c>
      <c r="E9" s="695" t="e">
        <f>IF($C9="X",'7_Subcomp 1_1'!E10,"")</f>
        <v>#REF!</v>
      </c>
      <c r="F9" s="696" t="e">
        <f>IF($C9="X",'7_Subcomp 1_1'!F10,"")</f>
        <v>#REF!</v>
      </c>
      <c r="G9" s="697" t="e">
        <f t="shared" si="0"/>
        <v>#REF!</v>
      </c>
      <c r="H9" s="698" t="e">
        <f>IF($C9="X",'7_Subcomp 1_1'!H10,"")</f>
        <v>#REF!</v>
      </c>
      <c r="I9" s="695" t="e">
        <f>IF($C9="X",'7_Subcomp 1_1'!I10,"")</f>
        <v>#REF!</v>
      </c>
      <c r="J9" s="696" t="e">
        <f>IF($C9="X",'7_Subcomp 1_1'!J10,"")</f>
        <v>#REF!</v>
      </c>
      <c r="K9" s="696" t="e">
        <f>NA()</f>
        <v>#N/A</v>
      </c>
      <c r="L9" s="697" t="e">
        <f t="shared" si="1"/>
        <v>#REF!</v>
      </c>
      <c r="M9" s="699" t="e">
        <f>IF($C9="X",'7_Subcomp 1_1'!L10,"")</f>
        <v>#REF!</v>
      </c>
      <c r="N9" s="695" t="e">
        <f>IF($C9="X",'7_Subcomp 1_1'!M10,"")</f>
        <v>#REF!</v>
      </c>
      <c r="O9" s="696" t="e">
        <f>IF($C9="X",'7_Subcomp 1_1'!N10,"")</f>
        <v>#REF!</v>
      </c>
      <c r="P9" s="697" t="e">
        <f t="shared" si="2"/>
        <v>#REF!</v>
      </c>
      <c r="Q9" s="699" t="e">
        <f>IF($C9="X",'7_Subcomp 1_1'!P10,"")</f>
        <v>#REF!</v>
      </c>
      <c r="R9" s="695" t="e">
        <f>IF($C9="X",'7_Subcomp 1_1'!Q10,"")</f>
        <v>#REF!</v>
      </c>
      <c r="S9" s="696" t="e">
        <f>IF($C9="X",'7_Subcomp 1_1'!R10,"")</f>
        <v>#REF!</v>
      </c>
      <c r="T9" s="697" t="e">
        <f t="shared" si="3"/>
        <v>#REF!</v>
      </c>
      <c r="U9" s="699" t="e">
        <f>IF($C9="X",'7_Subcomp 1_1'!T10,"")</f>
        <v>#REF!</v>
      </c>
      <c r="V9" s="695" t="e">
        <f>IF($C9="X",'7_Subcomp 1_1'!U10,"")</f>
        <v>#REF!</v>
      </c>
      <c r="W9" s="696" t="e">
        <f>IF($C9="X",'7_Subcomp 1_1'!V10,"")</f>
        <v>#REF!</v>
      </c>
      <c r="X9" s="700" t="e">
        <f t="shared" si="4"/>
        <v>#REF!</v>
      </c>
    </row>
    <row r="10" spans="1:24" ht="12.75">
      <c r="A10" s="863">
        <f>A5+1</f>
        <v>2</v>
      </c>
      <c r="B10" s="865" t="e">
        <f>IF(AND('6_ME Comp Subcomp e Produtos'!B10="Sim",'6_ME Comp Subcomp e Produtos'!#REF!="Sim"),'6_ME Comp Subcomp e Produtos'!A10,"")</f>
        <v>#REF!</v>
      </c>
      <c r="C10" s="693" t="e">
        <f>IF(B10="NÃO SELECIONADO","","X")</f>
        <v>#REF!</v>
      </c>
      <c r="D10" s="694" t="e">
        <f>IF($C10="X",'7_Subcomp 1_1'!D11,"")</f>
        <v>#REF!</v>
      </c>
      <c r="E10" s="695" t="e">
        <f>IF($C10="X",'7_Subcomp 1_1'!E11,"")</f>
        <v>#REF!</v>
      </c>
      <c r="F10" s="696" t="e">
        <f>IF($C10="X",'7_Subcomp 1_1'!F11,"")</f>
        <v>#REF!</v>
      </c>
      <c r="G10" s="697" t="e">
        <f t="shared" si="0"/>
        <v>#REF!</v>
      </c>
      <c r="H10" s="698" t="e">
        <f>IF($C10="X",'7_Subcomp 1_1'!H11,"")</f>
        <v>#REF!</v>
      </c>
      <c r="I10" s="695" t="e">
        <f>IF($C10="X",'7_Subcomp 1_1'!I11,"")</f>
        <v>#REF!</v>
      </c>
      <c r="J10" s="696" t="e">
        <f>IF($C10="X",'7_Subcomp 1_1'!J11,"")</f>
        <v>#REF!</v>
      </c>
      <c r="K10" s="696" t="e">
        <f>NA()</f>
        <v>#N/A</v>
      </c>
      <c r="L10" s="697" t="e">
        <f t="shared" si="1"/>
        <v>#REF!</v>
      </c>
      <c r="M10" s="699" t="e">
        <f>IF($C10="X",'7_Subcomp 1_1'!L11,"")</f>
        <v>#REF!</v>
      </c>
      <c r="N10" s="695" t="e">
        <f>IF($C10="X",'7_Subcomp 1_1'!M11,"")</f>
        <v>#REF!</v>
      </c>
      <c r="O10" s="696" t="e">
        <f>IF($C10="X",'7_Subcomp 1_1'!N11,"")</f>
        <v>#REF!</v>
      </c>
      <c r="P10" s="697" t="e">
        <f t="shared" si="2"/>
        <v>#REF!</v>
      </c>
      <c r="Q10" s="699" t="e">
        <f>IF($C10="X",'7_Subcomp 1_1'!P11,"")</f>
        <v>#REF!</v>
      </c>
      <c r="R10" s="695" t="e">
        <f>IF($C10="X",'7_Subcomp 1_1'!Q11,"")</f>
        <v>#REF!</v>
      </c>
      <c r="S10" s="696" t="e">
        <f>IF($C10="X",'7_Subcomp 1_1'!R11,"")</f>
        <v>#REF!</v>
      </c>
      <c r="T10" s="697" t="e">
        <f t="shared" si="3"/>
        <v>#REF!</v>
      </c>
      <c r="U10" s="699" t="e">
        <f>IF($C10="X",'7_Subcomp 1_1'!T11,"")</f>
        <v>#REF!</v>
      </c>
      <c r="V10" s="695" t="e">
        <f>IF($C10="X",'7_Subcomp 1_1'!U11,"")</f>
        <v>#REF!</v>
      </c>
      <c r="W10" s="696" t="e">
        <f>IF($C10="X",'7_Subcomp 1_1'!V11,"")</f>
        <v>#REF!</v>
      </c>
      <c r="X10" s="700" t="e">
        <f t="shared" si="4"/>
        <v>#REF!</v>
      </c>
    </row>
    <row r="11" spans="1:24" ht="12.75">
      <c r="A11" s="863"/>
      <c r="B11" s="865"/>
      <c r="C11" s="693" t="e">
        <f>IF(B10="NÃO SELECIONADO","","X")</f>
        <v>#REF!</v>
      </c>
      <c r="D11" s="694" t="e">
        <f>IF($C11="X",'7_Subcomp 1_1'!D12,"")</f>
        <v>#REF!</v>
      </c>
      <c r="E11" s="695" t="e">
        <f>IF($C11="X",'7_Subcomp 1_1'!E12,"")</f>
        <v>#REF!</v>
      </c>
      <c r="F11" s="696" t="e">
        <f>IF($C11="X",'7_Subcomp 1_1'!F12,"")</f>
        <v>#REF!</v>
      </c>
      <c r="G11" s="697" t="e">
        <f t="shared" si="0"/>
        <v>#REF!</v>
      </c>
      <c r="H11" s="698" t="e">
        <f>IF($C11="X",'7_Subcomp 1_1'!H12,"")</f>
        <v>#REF!</v>
      </c>
      <c r="I11" s="695" t="e">
        <f>IF($C11="X",'7_Subcomp 1_1'!I12,"")</f>
        <v>#REF!</v>
      </c>
      <c r="J11" s="696" t="e">
        <f>IF($C11="X",'7_Subcomp 1_1'!J12,"")</f>
        <v>#REF!</v>
      </c>
      <c r="K11" s="696" t="e">
        <f>NA()</f>
        <v>#N/A</v>
      </c>
      <c r="L11" s="697" t="e">
        <f t="shared" si="1"/>
        <v>#REF!</v>
      </c>
      <c r="M11" s="699" t="e">
        <f>IF($C11="X",'7_Subcomp 1_1'!L12,"")</f>
        <v>#REF!</v>
      </c>
      <c r="N11" s="695" t="e">
        <f>IF($C11="X",'7_Subcomp 1_1'!M12,"")</f>
        <v>#REF!</v>
      </c>
      <c r="O11" s="696" t="e">
        <f>IF($C11="X",'7_Subcomp 1_1'!N12,"")</f>
        <v>#REF!</v>
      </c>
      <c r="P11" s="697" t="e">
        <f t="shared" si="2"/>
        <v>#REF!</v>
      </c>
      <c r="Q11" s="699" t="e">
        <f>IF($C11="X",'7_Subcomp 1_1'!P12,"")</f>
        <v>#REF!</v>
      </c>
      <c r="R11" s="695" t="e">
        <f>IF($C11="X",'7_Subcomp 1_1'!Q12,"")</f>
        <v>#REF!</v>
      </c>
      <c r="S11" s="696" t="e">
        <f>IF($C11="X",'7_Subcomp 1_1'!R12,"")</f>
        <v>#REF!</v>
      </c>
      <c r="T11" s="697" t="e">
        <f t="shared" si="3"/>
        <v>#REF!</v>
      </c>
      <c r="U11" s="699" t="e">
        <f>IF($C11="X",'7_Subcomp 1_1'!T12,"")</f>
        <v>#REF!</v>
      </c>
      <c r="V11" s="695" t="e">
        <f>IF($C11="X",'7_Subcomp 1_1'!U12,"")</f>
        <v>#REF!</v>
      </c>
      <c r="W11" s="696" t="e">
        <f>IF($C11="X",'7_Subcomp 1_1'!V12,"")</f>
        <v>#REF!</v>
      </c>
      <c r="X11" s="700" t="e">
        <f t="shared" si="4"/>
        <v>#REF!</v>
      </c>
    </row>
    <row r="12" spans="1:24" ht="12.75">
      <c r="A12" s="863"/>
      <c r="B12" s="865"/>
      <c r="C12" s="693" t="e">
        <f>IF(B10="NÃO SELECIONADO","","X")</f>
        <v>#REF!</v>
      </c>
      <c r="D12" s="694" t="e">
        <f>IF($C12="X",'7_Subcomp 1_1'!D13,"")</f>
        <v>#REF!</v>
      </c>
      <c r="E12" s="695" t="e">
        <f>IF($C12="X",'7_Subcomp 1_1'!E13,"")</f>
        <v>#REF!</v>
      </c>
      <c r="F12" s="696" t="e">
        <f>IF($C12="X",'7_Subcomp 1_1'!F13,"")</f>
        <v>#REF!</v>
      </c>
      <c r="G12" s="697" t="e">
        <f t="shared" si="0"/>
        <v>#REF!</v>
      </c>
      <c r="H12" s="698" t="e">
        <f>IF($C12="X",'7_Subcomp 1_1'!H13,"")</f>
        <v>#REF!</v>
      </c>
      <c r="I12" s="695" t="e">
        <f>IF($C12="X",'7_Subcomp 1_1'!I13,"")</f>
        <v>#REF!</v>
      </c>
      <c r="J12" s="696" t="e">
        <f>IF($C12="X",'7_Subcomp 1_1'!J13,"")</f>
        <v>#REF!</v>
      </c>
      <c r="K12" s="696" t="e">
        <f>NA()</f>
        <v>#N/A</v>
      </c>
      <c r="L12" s="697" t="e">
        <f t="shared" si="1"/>
        <v>#REF!</v>
      </c>
      <c r="M12" s="699" t="e">
        <f>IF($C12="X",'7_Subcomp 1_1'!L13,"")</f>
        <v>#REF!</v>
      </c>
      <c r="N12" s="695" t="e">
        <f>IF($C12="X",'7_Subcomp 1_1'!M13,"")</f>
        <v>#REF!</v>
      </c>
      <c r="O12" s="696" t="e">
        <f>IF($C12="X",'7_Subcomp 1_1'!N13,"")</f>
        <v>#REF!</v>
      </c>
      <c r="P12" s="697" t="e">
        <f t="shared" si="2"/>
        <v>#REF!</v>
      </c>
      <c r="Q12" s="699" t="e">
        <f>IF($C12="X",'7_Subcomp 1_1'!P13,"")</f>
        <v>#REF!</v>
      </c>
      <c r="R12" s="695" t="e">
        <f>IF($C12="X",'7_Subcomp 1_1'!Q13,"")</f>
        <v>#REF!</v>
      </c>
      <c r="S12" s="696" t="e">
        <f>IF($C12="X",'7_Subcomp 1_1'!R13,"")</f>
        <v>#REF!</v>
      </c>
      <c r="T12" s="697" t="e">
        <f t="shared" si="3"/>
        <v>#REF!</v>
      </c>
      <c r="U12" s="699" t="e">
        <f>IF($C12="X",'7_Subcomp 1_1'!T13,"")</f>
        <v>#REF!</v>
      </c>
      <c r="V12" s="695" t="e">
        <f>IF($C12="X",'7_Subcomp 1_1'!U13,"")</f>
        <v>#REF!</v>
      </c>
      <c r="W12" s="696" t="e">
        <f>IF($C12="X",'7_Subcomp 1_1'!V13,"")</f>
        <v>#REF!</v>
      </c>
      <c r="X12" s="700" t="e">
        <f t="shared" si="4"/>
        <v>#REF!</v>
      </c>
    </row>
    <row r="13" spans="1:24" ht="12.75">
      <c r="A13" s="863"/>
      <c r="B13" s="865"/>
      <c r="C13" s="693" t="e">
        <f>IF(B10="NÃO SELECIONADO","","X")</f>
        <v>#REF!</v>
      </c>
      <c r="D13" s="694" t="e">
        <f>IF($C13="X",'7_Subcomp 1_1'!D14,"")</f>
        <v>#REF!</v>
      </c>
      <c r="E13" s="695" t="e">
        <f>IF($C13="X",'7_Subcomp 1_1'!E14,"")</f>
        <v>#REF!</v>
      </c>
      <c r="F13" s="696" t="e">
        <f>IF($C13="X",'7_Subcomp 1_1'!F14,"")</f>
        <v>#REF!</v>
      </c>
      <c r="G13" s="697" t="e">
        <f t="shared" si="0"/>
        <v>#REF!</v>
      </c>
      <c r="H13" s="698" t="e">
        <f>IF($C13="X",'7_Subcomp 1_1'!H14,"")</f>
        <v>#REF!</v>
      </c>
      <c r="I13" s="695" t="e">
        <f>IF($C13="X",'7_Subcomp 1_1'!I14,"")</f>
        <v>#REF!</v>
      </c>
      <c r="J13" s="696" t="e">
        <f>IF($C13="X",'7_Subcomp 1_1'!J14,"")</f>
        <v>#REF!</v>
      </c>
      <c r="K13" s="696" t="e">
        <f>NA()</f>
        <v>#N/A</v>
      </c>
      <c r="L13" s="697" t="e">
        <f t="shared" si="1"/>
        <v>#REF!</v>
      </c>
      <c r="M13" s="699" t="e">
        <f>IF($C13="X",'7_Subcomp 1_1'!L14,"")</f>
        <v>#REF!</v>
      </c>
      <c r="N13" s="695" t="e">
        <f>IF($C13="X",'7_Subcomp 1_1'!M14,"")</f>
        <v>#REF!</v>
      </c>
      <c r="O13" s="696" t="e">
        <f>IF($C13="X",'7_Subcomp 1_1'!N14,"")</f>
        <v>#REF!</v>
      </c>
      <c r="P13" s="697" t="e">
        <f t="shared" si="2"/>
        <v>#REF!</v>
      </c>
      <c r="Q13" s="699" t="e">
        <f>IF($C13="X",'7_Subcomp 1_1'!P14,"")</f>
        <v>#REF!</v>
      </c>
      <c r="R13" s="695" t="e">
        <f>IF($C13="X",'7_Subcomp 1_1'!Q14,"")</f>
        <v>#REF!</v>
      </c>
      <c r="S13" s="696" t="e">
        <f>IF($C13="X",'7_Subcomp 1_1'!R14,"")</f>
        <v>#REF!</v>
      </c>
      <c r="T13" s="697" t="e">
        <f t="shared" si="3"/>
        <v>#REF!</v>
      </c>
      <c r="U13" s="699" t="e">
        <f>IF($C13="X",'7_Subcomp 1_1'!T14,"")</f>
        <v>#REF!</v>
      </c>
      <c r="V13" s="695" t="e">
        <f>IF($C13="X",'7_Subcomp 1_1'!U14,"")</f>
        <v>#REF!</v>
      </c>
      <c r="W13" s="696" t="e">
        <f>IF($C13="X",'7_Subcomp 1_1'!V14,"")</f>
        <v>#REF!</v>
      </c>
      <c r="X13" s="700" t="e">
        <f t="shared" si="4"/>
        <v>#REF!</v>
      </c>
    </row>
    <row r="14" spans="1:24" ht="12.75">
      <c r="A14" s="863"/>
      <c r="B14" s="865"/>
      <c r="C14" s="693" t="e">
        <f>IF(B10="NÃO SELECIONADO","","X")</f>
        <v>#REF!</v>
      </c>
      <c r="D14" s="694" t="e">
        <f>IF($C14="X",'7_Subcomp 1_1'!D15,"")</f>
        <v>#REF!</v>
      </c>
      <c r="E14" s="695" t="e">
        <f>IF($C14="X",'7_Subcomp 1_1'!E15,"")</f>
        <v>#REF!</v>
      </c>
      <c r="F14" s="696" t="e">
        <f>IF($C14="X",'7_Subcomp 1_1'!F15,"")</f>
        <v>#REF!</v>
      </c>
      <c r="G14" s="697" t="e">
        <f t="shared" si="0"/>
        <v>#REF!</v>
      </c>
      <c r="H14" s="698" t="e">
        <f>IF($C14="X",'7_Subcomp 1_1'!H15,"")</f>
        <v>#REF!</v>
      </c>
      <c r="I14" s="695" t="e">
        <f>IF($C14="X",'7_Subcomp 1_1'!I15,"")</f>
        <v>#REF!</v>
      </c>
      <c r="J14" s="696" t="e">
        <f>IF($C14="X",'7_Subcomp 1_1'!J15,"")</f>
        <v>#REF!</v>
      </c>
      <c r="K14" s="696" t="e">
        <f>NA()</f>
        <v>#N/A</v>
      </c>
      <c r="L14" s="697" t="e">
        <f t="shared" si="1"/>
        <v>#REF!</v>
      </c>
      <c r="M14" s="699" t="e">
        <f>IF($C14="X",'7_Subcomp 1_1'!L15,"")</f>
        <v>#REF!</v>
      </c>
      <c r="N14" s="695" t="e">
        <f>IF($C14="X",'7_Subcomp 1_1'!M15,"")</f>
        <v>#REF!</v>
      </c>
      <c r="O14" s="696" t="e">
        <f>IF($C14="X",'7_Subcomp 1_1'!N15,"")</f>
        <v>#REF!</v>
      </c>
      <c r="P14" s="697" t="e">
        <f t="shared" si="2"/>
        <v>#REF!</v>
      </c>
      <c r="Q14" s="699" t="e">
        <f>IF($C14="X",'7_Subcomp 1_1'!P15,"")</f>
        <v>#REF!</v>
      </c>
      <c r="R14" s="695" t="e">
        <f>IF($C14="X",'7_Subcomp 1_1'!Q15,"")</f>
        <v>#REF!</v>
      </c>
      <c r="S14" s="696" t="e">
        <f>IF($C14="X",'7_Subcomp 1_1'!R15,"")</f>
        <v>#REF!</v>
      </c>
      <c r="T14" s="697" t="e">
        <f t="shared" si="3"/>
        <v>#REF!</v>
      </c>
      <c r="U14" s="699" t="e">
        <f>IF($C14="X",'7_Subcomp 1_1'!T15,"")</f>
        <v>#REF!</v>
      </c>
      <c r="V14" s="695" t="e">
        <f>IF($C14="X",'7_Subcomp 1_1'!U15,"")</f>
        <v>#REF!</v>
      </c>
      <c r="W14" s="696" t="e">
        <f>IF($C14="X",'7_Subcomp 1_1'!V15,"")</f>
        <v>#REF!</v>
      </c>
      <c r="X14" s="700" t="e">
        <f t="shared" si="4"/>
        <v>#REF!</v>
      </c>
    </row>
    <row r="15" spans="1:24" ht="12.75">
      <c r="A15" s="863">
        <f>A10+1</f>
        <v>3</v>
      </c>
      <c r="B15" s="865" t="e">
        <f>IF(AND('6_ME Comp Subcomp e Produtos'!B11="Sim",'6_ME Comp Subcomp e Produtos'!#REF!="Sim"),'6_ME Comp Subcomp e Produtos'!A11,"")</f>
        <v>#REF!</v>
      </c>
      <c r="C15" s="693" t="e">
        <f>IF(B15="NÃO SELECIONADO","","X")</f>
        <v>#REF!</v>
      </c>
      <c r="D15" s="694" t="e">
        <f>IF($C15="X",'7_Subcomp 1_1'!D16,"")</f>
        <v>#REF!</v>
      </c>
      <c r="E15" s="695" t="e">
        <f>IF($C15="X",'7_Subcomp 1_1'!E16,"")</f>
        <v>#REF!</v>
      </c>
      <c r="F15" s="696" t="e">
        <f>IF($C15="X",'7_Subcomp 1_1'!F16,"")</f>
        <v>#REF!</v>
      </c>
      <c r="G15" s="697" t="e">
        <f t="shared" si="0"/>
        <v>#REF!</v>
      </c>
      <c r="H15" s="698" t="e">
        <f>IF($C15="X",'7_Subcomp 1_1'!H16,"")</f>
        <v>#REF!</v>
      </c>
      <c r="I15" s="695" t="e">
        <f>IF($C15="X",'7_Subcomp 1_1'!I16,"")</f>
        <v>#REF!</v>
      </c>
      <c r="J15" s="696" t="e">
        <f>IF($C15="X",'7_Subcomp 1_1'!J16,"")</f>
        <v>#REF!</v>
      </c>
      <c r="K15" s="696" t="e">
        <f>NA()</f>
        <v>#N/A</v>
      </c>
      <c r="L15" s="697" t="e">
        <f t="shared" si="1"/>
        <v>#REF!</v>
      </c>
      <c r="M15" s="699" t="e">
        <f>IF($C15="X",'7_Subcomp 1_1'!L16,"")</f>
        <v>#REF!</v>
      </c>
      <c r="N15" s="695" t="e">
        <f>IF($C15="X",'7_Subcomp 1_1'!M16,"")</f>
        <v>#REF!</v>
      </c>
      <c r="O15" s="696" t="e">
        <f>IF($C15="X",'7_Subcomp 1_1'!N16,"")</f>
        <v>#REF!</v>
      </c>
      <c r="P15" s="697" t="e">
        <f t="shared" si="2"/>
        <v>#REF!</v>
      </c>
      <c r="Q15" s="699" t="e">
        <f>IF($C15="X",'7_Subcomp 1_1'!P16,"")</f>
        <v>#REF!</v>
      </c>
      <c r="R15" s="695" t="e">
        <f>IF($C15="X",'7_Subcomp 1_1'!Q16,"")</f>
        <v>#REF!</v>
      </c>
      <c r="S15" s="696" t="e">
        <f>IF($C15="X",'7_Subcomp 1_1'!R16,"")</f>
        <v>#REF!</v>
      </c>
      <c r="T15" s="697" t="e">
        <f t="shared" si="3"/>
        <v>#REF!</v>
      </c>
      <c r="U15" s="699" t="e">
        <f>IF($C15="X",'7_Subcomp 1_1'!T16,"")</f>
        <v>#REF!</v>
      </c>
      <c r="V15" s="695" t="e">
        <f>IF($C15="X",'7_Subcomp 1_1'!U16,"")</f>
        <v>#REF!</v>
      </c>
      <c r="W15" s="696" t="e">
        <f>IF($C15="X",'7_Subcomp 1_1'!V16,"")</f>
        <v>#REF!</v>
      </c>
      <c r="X15" s="700" t="e">
        <f t="shared" si="4"/>
        <v>#REF!</v>
      </c>
    </row>
    <row r="16" spans="1:24" ht="12.75">
      <c r="A16" s="863"/>
      <c r="B16" s="865"/>
      <c r="C16" s="693" t="e">
        <f>IF(B15="NÃO SELECIONADO","","X")</f>
        <v>#REF!</v>
      </c>
      <c r="D16" s="694" t="e">
        <f>IF($C16="X",'7_Subcomp 1_1'!D17,"")</f>
        <v>#REF!</v>
      </c>
      <c r="E16" s="695" t="e">
        <f>IF($C16="X",'7_Subcomp 1_1'!E17,"")</f>
        <v>#REF!</v>
      </c>
      <c r="F16" s="696" t="e">
        <f>IF($C16="X",'7_Subcomp 1_1'!F17,"")</f>
        <v>#REF!</v>
      </c>
      <c r="G16" s="697" t="e">
        <f t="shared" si="0"/>
        <v>#REF!</v>
      </c>
      <c r="H16" s="698" t="e">
        <f>IF($C16="X",'7_Subcomp 1_1'!H17,"")</f>
        <v>#REF!</v>
      </c>
      <c r="I16" s="695" t="e">
        <f>IF($C16="X",'7_Subcomp 1_1'!I17,"")</f>
        <v>#REF!</v>
      </c>
      <c r="J16" s="696" t="e">
        <f>IF($C16="X",'7_Subcomp 1_1'!J17,"")</f>
        <v>#REF!</v>
      </c>
      <c r="K16" s="696" t="e">
        <f>NA()</f>
        <v>#N/A</v>
      </c>
      <c r="L16" s="697" t="e">
        <f t="shared" si="1"/>
        <v>#REF!</v>
      </c>
      <c r="M16" s="699" t="e">
        <f>IF($C16="X",'7_Subcomp 1_1'!L17,"")</f>
        <v>#REF!</v>
      </c>
      <c r="N16" s="695" t="e">
        <f>IF($C16="X",'7_Subcomp 1_1'!M17,"")</f>
        <v>#REF!</v>
      </c>
      <c r="O16" s="696" t="e">
        <f>IF($C16="X",'7_Subcomp 1_1'!N17,"")</f>
        <v>#REF!</v>
      </c>
      <c r="P16" s="697" t="e">
        <f t="shared" si="2"/>
        <v>#REF!</v>
      </c>
      <c r="Q16" s="699" t="e">
        <f>IF($C16="X",'7_Subcomp 1_1'!P17,"")</f>
        <v>#REF!</v>
      </c>
      <c r="R16" s="695" t="e">
        <f>IF($C16="X",'7_Subcomp 1_1'!Q17,"")</f>
        <v>#REF!</v>
      </c>
      <c r="S16" s="696" t="e">
        <f>IF($C16="X",'7_Subcomp 1_1'!R17,"")</f>
        <v>#REF!</v>
      </c>
      <c r="T16" s="697" t="e">
        <f t="shared" si="3"/>
        <v>#REF!</v>
      </c>
      <c r="U16" s="699" t="e">
        <f>IF($C16="X",'7_Subcomp 1_1'!T17,"")</f>
        <v>#REF!</v>
      </c>
      <c r="V16" s="695" t="e">
        <f>IF($C16="X",'7_Subcomp 1_1'!U17,"")</f>
        <v>#REF!</v>
      </c>
      <c r="W16" s="696" t="e">
        <f>IF($C16="X",'7_Subcomp 1_1'!V17,"")</f>
        <v>#REF!</v>
      </c>
      <c r="X16" s="700" t="e">
        <f t="shared" si="4"/>
        <v>#REF!</v>
      </c>
    </row>
    <row r="17" spans="1:24" ht="12.75">
      <c r="A17" s="863"/>
      <c r="B17" s="865"/>
      <c r="C17" s="693" t="e">
        <f>IF(B15="NÃO SELECIONADO","","X")</f>
        <v>#REF!</v>
      </c>
      <c r="D17" s="694" t="e">
        <f>IF($C17="X",'7_Subcomp 1_1'!D18,"")</f>
        <v>#REF!</v>
      </c>
      <c r="E17" s="695" t="e">
        <f>IF($C17="X",'7_Subcomp 1_1'!E18,"")</f>
        <v>#REF!</v>
      </c>
      <c r="F17" s="696" t="e">
        <f>IF($C17="X",'7_Subcomp 1_1'!F18,"")</f>
        <v>#REF!</v>
      </c>
      <c r="G17" s="697" t="e">
        <f t="shared" si="0"/>
        <v>#REF!</v>
      </c>
      <c r="H17" s="698" t="e">
        <f>IF($C17="X",'7_Subcomp 1_1'!H18,"")</f>
        <v>#REF!</v>
      </c>
      <c r="I17" s="695" t="e">
        <f>IF($C17="X",'7_Subcomp 1_1'!I18,"")</f>
        <v>#REF!</v>
      </c>
      <c r="J17" s="696" t="e">
        <f>IF($C17="X",'7_Subcomp 1_1'!J18,"")</f>
        <v>#REF!</v>
      </c>
      <c r="K17" s="696" t="e">
        <f>NA()</f>
        <v>#N/A</v>
      </c>
      <c r="L17" s="697" t="e">
        <f t="shared" si="1"/>
        <v>#REF!</v>
      </c>
      <c r="M17" s="699" t="e">
        <f>IF($C17="X",'7_Subcomp 1_1'!L18,"")</f>
        <v>#REF!</v>
      </c>
      <c r="N17" s="695" t="e">
        <f>IF($C17="X",'7_Subcomp 1_1'!M18,"")</f>
        <v>#REF!</v>
      </c>
      <c r="O17" s="696" t="e">
        <f>IF($C17="X",'7_Subcomp 1_1'!N18,"")</f>
        <v>#REF!</v>
      </c>
      <c r="P17" s="697" t="e">
        <f t="shared" si="2"/>
        <v>#REF!</v>
      </c>
      <c r="Q17" s="699" t="e">
        <f>IF($C17="X",'7_Subcomp 1_1'!P18,"")</f>
        <v>#REF!</v>
      </c>
      <c r="R17" s="695" t="e">
        <f>IF($C17="X",'7_Subcomp 1_1'!Q18,"")</f>
        <v>#REF!</v>
      </c>
      <c r="S17" s="696" t="e">
        <f>IF($C17="X",'7_Subcomp 1_1'!R18,"")</f>
        <v>#REF!</v>
      </c>
      <c r="T17" s="697" t="e">
        <f t="shared" si="3"/>
        <v>#REF!</v>
      </c>
      <c r="U17" s="699" t="e">
        <f>IF($C17="X",'7_Subcomp 1_1'!T18,"")</f>
        <v>#REF!</v>
      </c>
      <c r="V17" s="695" t="e">
        <f>IF($C17="X",'7_Subcomp 1_1'!U18,"")</f>
        <v>#REF!</v>
      </c>
      <c r="W17" s="696" t="e">
        <f>IF($C17="X",'7_Subcomp 1_1'!V18,"")</f>
        <v>#REF!</v>
      </c>
      <c r="X17" s="700" t="e">
        <f t="shared" si="4"/>
        <v>#REF!</v>
      </c>
    </row>
    <row r="18" spans="1:24" ht="12.75">
      <c r="A18" s="863"/>
      <c r="B18" s="865"/>
      <c r="C18" s="693" t="e">
        <f>IF(B15="NÃO SELECIONADO","","X")</f>
        <v>#REF!</v>
      </c>
      <c r="D18" s="694" t="e">
        <f>IF($C18="X",'7_Subcomp 1_1'!D19,"")</f>
        <v>#REF!</v>
      </c>
      <c r="E18" s="695" t="e">
        <f>IF($C18="X",'7_Subcomp 1_1'!E19,"")</f>
        <v>#REF!</v>
      </c>
      <c r="F18" s="696" t="e">
        <f>IF($C18="X",'7_Subcomp 1_1'!F19,"")</f>
        <v>#REF!</v>
      </c>
      <c r="G18" s="697" t="e">
        <f t="shared" si="0"/>
        <v>#REF!</v>
      </c>
      <c r="H18" s="698" t="e">
        <f>IF($C18="X",'7_Subcomp 1_1'!H19,"")</f>
        <v>#REF!</v>
      </c>
      <c r="I18" s="695" t="e">
        <f>IF($C18="X",'7_Subcomp 1_1'!I19,"")</f>
        <v>#REF!</v>
      </c>
      <c r="J18" s="696" t="e">
        <f>IF($C18="X",'7_Subcomp 1_1'!J19,"")</f>
        <v>#REF!</v>
      </c>
      <c r="K18" s="696" t="e">
        <f>NA()</f>
        <v>#N/A</v>
      </c>
      <c r="L18" s="697" t="e">
        <f t="shared" si="1"/>
        <v>#REF!</v>
      </c>
      <c r="M18" s="699" t="e">
        <f>IF($C18="X",'7_Subcomp 1_1'!L19,"")</f>
        <v>#REF!</v>
      </c>
      <c r="N18" s="695" t="e">
        <f>IF($C18="X",'7_Subcomp 1_1'!M19,"")</f>
        <v>#REF!</v>
      </c>
      <c r="O18" s="696" t="e">
        <f>IF($C18="X",'7_Subcomp 1_1'!N19,"")</f>
        <v>#REF!</v>
      </c>
      <c r="P18" s="697" t="e">
        <f t="shared" si="2"/>
        <v>#REF!</v>
      </c>
      <c r="Q18" s="699" t="e">
        <f>IF($C18="X",'7_Subcomp 1_1'!P19,"")</f>
        <v>#REF!</v>
      </c>
      <c r="R18" s="695" t="e">
        <f>IF($C18="X",'7_Subcomp 1_1'!Q19,"")</f>
        <v>#REF!</v>
      </c>
      <c r="S18" s="696" t="e">
        <f>IF($C18="X",'7_Subcomp 1_1'!R19,"")</f>
        <v>#REF!</v>
      </c>
      <c r="T18" s="697" t="e">
        <f t="shared" si="3"/>
        <v>#REF!</v>
      </c>
      <c r="U18" s="699" t="e">
        <f>IF($C18="X",'7_Subcomp 1_1'!T19,"")</f>
        <v>#REF!</v>
      </c>
      <c r="V18" s="695" t="e">
        <f>IF($C18="X",'7_Subcomp 1_1'!U19,"")</f>
        <v>#REF!</v>
      </c>
      <c r="W18" s="696" t="e">
        <f>IF($C18="X",'7_Subcomp 1_1'!V19,"")</f>
        <v>#REF!</v>
      </c>
      <c r="X18" s="700" t="e">
        <f t="shared" si="4"/>
        <v>#REF!</v>
      </c>
    </row>
    <row r="19" spans="1:24" ht="12.75">
      <c r="A19" s="863"/>
      <c r="B19" s="865"/>
      <c r="C19" s="693" t="e">
        <f>IF(B15="NÃO SELECIONADO","","X")</f>
        <v>#REF!</v>
      </c>
      <c r="D19" s="694" t="e">
        <f>IF($C19="X",'7_Subcomp 1_1'!D20,"")</f>
        <v>#REF!</v>
      </c>
      <c r="E19" s="695" t="e">
        <f>IF($C19="X",'7_Subcomp 1_1'!E20,"")</f>
        <v>#REF!</v>
      </c>
      <c r="F19" s="696" t="e">
        <f>IF($C19="X",'7_Subcomp 1_1'!F20,"")</f>
        <v>#REF!</v>
      </c>
      <c r="G19" s="697" t="e">
        <f t="shared" si="0"/>
        <v>#REF!</v>
      </c>
      <c r="H19" s="698" t="e">
        <f>IF($C19="X",'7_Subcomp 1_1'!H20,"")</f>
        <v>#REF!</v>
      </c>
      <c r="I19" s="695" t="e">
        <f>IF($C19="X",'7_Subcomp 1_1'!I20,"")</f>
        <v>#REF!</v>
      </c>
      <c r="J19" s="696" t="e">
        <f>IF($C19="X",'7_Subcomp 1_1'!J20,"")</f>
        <v>#REF!</v>
      </c>
      <c r="K19" s="696" t="e">
        <f>NA()</f>
        <v>#N/A</v>
      </c>
      <c r="L19" s="697" t="e">
        <f t="shared" si="1"/>
        <v>#REF!</v>
      </c>
      <c r="M19" s="699" t="e">
        <f>IF($C19="X",'7_Subcomp 1_1'!L20,"")</f>
        <v>#REF!</v>
      </c>
      <c r="N19" s="695" t="e">
        <f>IF($C19="X",'7_Subcomp 1_1'!M20,"")</f>
        <v>#REF!</v>
      </c>
      <c r="O19" s="696" t="e">
        <f>IF($C19="X",'7_Subcomp 1_1'!N20,"")</f>
        <v>#REF!</v>
      </c>
      <c r="P19" s="697" t="e">
        <f t="shared" si="2"/>
        <v>#REF!</v>
      </c>
      <c r="Q19" s="699" t="e">
        <f>IF($C19="X",'7_Subcomp 1_1'!P20,"")</f>
        <v>#REF!</v>
      </c>
      <c r="R19" s="695" t="e">
        <f>IF($C19="X",'7_Subcomp 1_1'!Q20,"")</f>
        <v>#REF!</v>
      </c>
      <c r="S19" s="696" t="e">
        <f>IF($C19="X",'7_Subcomp 1_1'!R20,"")</f>
        <v>#REF!</v>
      </c>
      <c r="T19" s="697" t="e">
        <f t="shared" si="3"/>
        <v>#REF!</v>
      </c>
      <c r="U19" s="699" t="e">
        <f>IF($C19="X",'7_Subcomp 1_1'!T20,"")</f>
        <v>#REF!</v>
      </c>
      <c r="V19" s="695" t="e">
        <f>IF($C19="X",'7_Subcomp 1_1'!U20,"")</f>
        <v>#REF!</v>
      </c>
      <c r="W19" s="696" t="e">
        <f>IF($C19="X",'7_Subcomp 1_1'!V20,"")</f>
        <v>#REF!</v>
      </c>
      <c r="X19" s="700" t="e">
        <f t="shared" si="4"/>
        <v>#REF!</v>
      </c>
    </row>
    <row r="20" spans="1:24" ht="12.75">
      <c r="A20" s="863">
        <f>A15+1</f>
        <v>4</v>
      </c>
      <c r="B20" s="865" t="e">
        <f>NA()</f>
        <v>#N/A</v>
      </c>
      <c r="C20" s="693" t="e">
        <f>IF(B20="NÃO SELECIONADO","","X")</f>
        <v>#N/A</v>
      </c>
      <c r="D20" s="694" t="e">
        <f>IF($C20="X",'7_Subcomp 1_1'!#REF!,"")</f>
        <v>#N/A</v>
      </c>
      <c r="E20" s="695" t="e">
        <f>IF($C20="X",'7_Subcomp 1_1'!#REF!,"")</f>
        <v>#N/A</v>
      </c>
      <c r="F20" s="696" t="e">
        <f>IF($C20="X",'7_Subcomp 1_1'!#REF!,"")</f>
        <v>#N/A</v>
      </c>
      <c r="G20" s="697" t="e">
        <f t="shared" si="0"/>
        <v>#N/A</v>
      </c>
      <c r="H20" s="698" t="e">
        <f>IF($C20="X",'7_Subcomp 1_1'!#REF!,"")</f>
        <v>#N/A</v>
      </c>
      <c r="I20" s="695" t="e">
        <f>IF($C20="X",'7_Subcomp 1_1'!#REF!,"")</f>
        <v>#N/A</v>
      </c>
      <c r="J20" s="696" t="e">
        <f>IF($C20="X",'7_Subcomp 1_1'!#REF!,"")</f>
        <v>#N/A</v>
      </c>
      <c r="K20" s="696" t="e">
        <f>NA()</f>
        <v>#N/A</v>
      </c>
      <c r="L20" s="697" t="e">
        <f t="shared" si="1"/>
        <v>#N/A</v>
      </c>
      <c r="M20" s="699" t="e">
        <f>IF($C20="X",'7_Subcomp 1_1'!#REF!,"")</f>
        <v>#N/A</v>
      </c>
      <c r="N20" s="695" t="e">
        <f>IF($C20="X",'7_Subcomp 1_1'!#REF!,"")</f>
        <v>#N/A</v>
      </c>
      <c r="O20" s="696" t="e">
        <f>IF($C20="X",'7_Subcomp 1_1'!#REF!,"")</f>
        <v>#N/A</v>
      </c>
      <c r="P20" s="697" t="e">
        <f t="shared" si="2"/>
        <v>#N/A</v>
      </c>
      <c r="Q20" s="699" t="e">
        <f>IF($C20="X",'7_Subcomp 1_1'!#REF!,"")</f>
        <v>#N/A</v>
      </c>
      <c r="R20" s="695" t="e">
        <f>IF($C20="X",'7_Subcomp 1_1'!#REF!,"")</f>
        <v>#N/A</v>
      </c>
      <c r="S20" s="696" t="e">
        <f>IF($C20="X",'7_Subcomp 1_1'!#REF!,"")</f>
        <v>#N/A</v>
      </c>
      <c r="T20" s="697" t="e">
        <f t="shared" si="3"/>
        <v>#N/A</v>
      </c>
      <c r="U20" s="699" t="e">
        <f>IF($C20="X",'7_Subcomp 1_1'!#REF!,"")</f>
        <v>#N/A</v>
      </c>
      <c r="V20" s="695" t="e">
        <f>IF($C20="X",'7_Subcomp 1_1'!#REF!,"")</f>
        <v>#N/A</v>
      </c>
      <c r="W20" s="696" t="e">
        <f>IF($C20="X",'7_Subcomp 1_1'!#REF!,"")</f>
        <v>#N/A</v>
      </c>
      <c r="X20" s="700" t="e">
        <f t="shared" si="4"/>
        <v>#N/A</v>
      </c>
    </row>
    <row r="21" spans="1:24" ht="12.75">
      <c r="A21" s="863"/>
      <c r="B21" s="865"/>
      <c r="C21" s="693" t="e">
        <f>IF(B20="NÃO SELECIONADO","","X")</f>
        <v>#N/A</v>
      </c>
      <c r="D21" s="694" t="e">
        <f>IF($C21="X",'7_Subcomp 1_1'!#REF!,"")</f>
        <v>#N/A</v>
      </c>
      <c r="E21" s="695" t="e">
        <f>IF($C21="X",'7_Subcomp 1_1'!#REF!,"")</f>
        <v>#N/A</v>
      </c>
      <c r="F21" s="696" t="e">
        <f>IF($C21="X",'7_Subcomp 1_1'!#REF!,"")</f>
        <v>#N/A</v>
      </c>
      <c r="G21" s="697" t="e">
        <f t="shared" si="0"/>
        <v>#N/A</v>
      </c>
      <c r="H21" s="698" t="e">
        <f>IF($C21="X",'7_Subcomp 1_1'!#REF!,"")</f>
        <v>#N/A</v>
      </c>
      <c r="I21" s="695" t="e">
        <f>IF($C21="X",'7_Subcomp 1_1'!#REF!,"")</f>
        <v>#N/A</v>
      </c>
      <c r="J21" s="696" t="e">
        <f>IF($C21="X",'7_Subcomp 1_1'!#REF!,"")</f>
        <v>#N/A</v>
      </c>
      <c r="K21" s="696" t="e">
        <f>NA()</f>
        <v>#N/A</v>
      </c>
      <c r="L21" s="697" t="e">
        <f t="shared" si="1"/>
        <v>#N/A</v>
      </c>
      <c r="M21" s="699" t="e">
        <f>IF($C21="X",'7_Subcomp 1_1'!#REF!,"")</f>
        <v>#N/A</v>
      </c>
      <c r="N21" s="695" t="e">
        <f>IF($C21="X",'7_Subcomp 1_1'!#REF!,"")</f>
        <v>#N/A</v>
      </c>
      <c r="O21" s="696" t="e">
        <f>IF($C21="X",'7_Subcomp 1_1'!#REF!,"")</f>
        <v>#N/A</v>
      </c>
      <c r="P21" s="697" t="e">
        <f t="shared" si="2"/>
        <v>#N/A</v>
      </c>
      <c r="Q21" s="699" t="e">
        <f>IF($C21="X",'7_Subcomp 1_1'!#REF!,"")</f>
        <v>#N/A</v>
      </c>
      <c r="R21" s="695" t="e">
        <f>IF($C21="X",'7_Subcomp 1_1'!#REF!,"")</f>
        <v>#N/A</v>
      </c>
      <c r="S21" s="696" t="e">
        <f>IF($C21="X",'7_Subcomp 1_1'!#REF!,"")</f>
        <v>#N/A</v>
      </c>
      <c r="T21" s="697" t="e">
        <f t="shared" si="3"/>
        <v>#N/A</v>
      </c>
      <c r="U21" s="699" t="e">
        <f>IF($C21="X",'7_Subcomp 1_1'!#REF!,"")</f>
        <v>#N/A</v>
      </c>
      <c r="V21" s="695" t="e">
        <f>IF($C21="X",'7_Subcomp 1_1'!#REF!,"")</f>
        <v>#N/A</v>
      </c>
      <c r="W21" s="696" t="e">
        <f>IF($C21="X",'7_Subcomp 1_1'!#REF!,"")</f>
        <v>#N/A</v>
      </c>
      <c r="X21" s="700" t="e">
        <f t="shared" si="4"/>
        <v>#N/A</v>
      </c>
    </row>
    <row r="22" spans="1:24" ht="12.75">
      <c r="A22" s="863"/>
      <c r="B22" s="865"/>
      <c r="C22" s="693" t="e">
        <f>IF(B20="NÃO SELECIONADO","","X")</f>
        <v>#N/A</v>
      </c>
      <c r="D22" s="694" t="e">
        <f>IF($C22="X",'7_Subcomp 1_1'!#REF!,"")</f>
        <v>#N/A</v>
      </c>
      <c r="E22" s="695" t="e">
        <f>IF($C22="X",'7_Subcomp 1_1'!#REF!,"")</f>
        <v>#N/A</v>
      </c>
      <c r="F22" s="696" t="e">
        <f>IF($C22="X",'7_Subcomp 1_1'!#REF!,"")</f>
        <v>#N/A</v>
      </c>
      <c r="G22" s="697" t="e">
        <f t="shared" si="0"/>
        <v>#N/A</v>
      </c>
      <c r="H22" s="698" t="e">
        <f>IF($C22="X",'7_Subcomp 1_1'!#REF!,"")</f>
        <v>#N/A</v>
      </c>
      <c r="I22" s="695" t="e">
        <f>IF($C22="X",'7_Subcomp 1_1'!#REF!,"")</f>
        <v>#N/A</v>
      </c>
      <c r="J22" s="696" t="e">
        <f>IF($C22="X",'7_Subcomp 1_1'!#REF!,"")</f>
        <v>#N/A</v>
      </c>
      <c r="K22" s="696" t="e">
        <f>NA()</f>
        <v>#N/A</v>
      </c>
      <c r="L22" s="697" t="e">
        <f t="shared" si="1"/>
        <v>#N/A</v>
      </c>
      <c r="M22" s="699" t="e">
        <f>IF($C22="X",'7_Subcomp 1_1'!#REF!,"")</f>
        <v>#N/A</v>
      </c>
      <c r="N22" s="695" t="e">
        <f>IF($C22="X",'7_Subcomp 1_1'!#REF!,"")</f>
        <v>#N/A</v>
      </c>
      <c r="O22" s="696" t="e">
        <f>IF($C22="X",'7_Subcomp 1_1'!#REF!,"")</f>
        <v>#N/A</v>
      </c>
      <c r="P22" s="697" t="e">
        <f t="shared" si="2"/>
        <v>#N/A</v>
      </c>
      <c r="Q22" s="699" t="e">
        <f>IF($C22="X",'7_Subcomp 1_1'!#REF!,"")</f>
        <v>#N/A</v>
      </c>
      <c r="R22" s="695" t="e">
        <f>IF($C22="X",'7_Subcomp 1_1'!#REF!,"")</f>
        <v>#N/A</v>
      </c>
      <c r="S22" s="696" t="e">
        <f>IF($C22="X",'7_Subcomp 1_1'!#REF!,"")</f>
        <v>#N/A</v>
      </c>
      <c r="T22" s="697" t="e">
        <f t="shared" si="3"/>
        <v>#N/A</v>
      </c>
      <c r="U22" s="699" t="e">
        <f>IF($C22="X",'7_Subcomp 1_1'!#REF!,"")</f>
        <v>#N/A</v>
      </c>
      <c r="V22" s="695" t="e">
        <f>IF($C22="X",'7_Subcomp 1_1'!#REF!,"")</f>
        <v>#N/A</v>
      </c>
      <c r="W22" s="696" t="e">
        <f>IF($C22="X",'7_Subcomp 1_1'!#REF!,"")</f>
        <v>#N/A</v>
      </c>
      <c r="X22" s="700" t="e">
        <f t="shared" si="4"/>
        <v>#N/A</v>
      </c>
    </row>
    <row r="23" spans="1:24" ht="12.75">
      <c r="A23" s="863"/>
      <c r="B23" s="865"/>
      <c r="C23" s="693" t="e">
        <f>IF(B20="NÃO SELECIONADO","","X")</f>
        <v>#N/A</v>
      </c>
      <c r="D23" s="694" t="e">
        <f>IF($C23="X",'7_Subcomp 1_1'!#REF!,"")</f>
        <v>#N/A</v>
      </c>
      <c r="E23" s="695" t="e">
        <f>IF($C23="X",'7_Subcomp 1_1'!#REF!,"")</f>
        <v>#N/A</v>
      </c>
      <c r="F23" s="696" t="e">
        <f>IF($C23="X",'7_Subcomp 1_1'!#REF!,"")</f>
        <v>#N/A</v>
      </c>
      <c r="G23" s="697" t="e">
        <f t="shared" si="0"/>
        <v>#N/A</v>
      </c>
      <c r="H23" s="698" t="e">
        <f>IF($C23="X",'7_Subcomp 1_1'!#REF!,"")</f>
        <v>#N/A</v>
      </c>
      <c r="I23" s="695" t="e">
        <f>IF($C23="X",'7_Subcomp 1_1'!#REF!,"")</f>
        <v>#N/A</v>
      </c>
      <c r="J23" s="696" t="e">
        <f>IF($C23="X",'7_Subcomp 1_1'!#REF!,"")</f>
        <v>#N/A</v>
      </c>
      <c r="K23" s="696" t="e">
        <f>NA()</f>
        <v>#N/A</v>
      </c>
      <c r="L23" s="697" t="e">
        <f t="shared" si="1"/>
        <v>#N/A</v>
      </c>
      <c r="M23" s="699" t="e">
        <f>IF($C23="X",'7_Subcomp 1_1'!#REF!,"")</f>
        <v>#N/A</v>
      </c>
      <c r="N23" s="695" t="e">
        <f>IF($C23="X",'7_Subcomp 1_1'!#REF!,"")</f>
        <v>#N/A</v>
      </c>
      <c r="O23" s="696" t="e">
        <f>IF($C23="X",'7_Subcomp 1_1'!#REF!,"")</f>
        <v>#N/A</v>
      </c>
      <c r="P23" s="697" t="e">
        <f t="shared" si="2"/>
        <v>#N/A</v>
      </c>
      <c r="Q23" s="699" t="e">
        <f>IF($C23="X",'7_Subcomp 1_1'!#REF!,"")</f>
        <v>#N/A</v>
      </c>
      <c r="R23" s="695" t="e">
        <f>IF($C23="X",'7_Subcomp 1_1'!#REF!,"")</f>
        <v>#N/A</v>
      </c>
      <c r="S23" s="696" t="e">
        <f>IF($C23="X",'7_Subcomp 1_1'!#REF!,"")</f>
        <v>#N/A</v>
      </c>
      <c r="T23" s="697" t="e">
        <f t="shared" si="3"/>
        <v>#N/A</v>
      </c>
      <c r="U23" s="699" t="e">
        <f>IF($C23="X",'7_Subcomp 1_1'!#REF!,"")</f>
        <v>#N/A</v>
      </c>
      <c r="V23" s="695" t="e">
        <f>IF($C23="X",'7_Subcomp 1_1'!#REF!,"")</f>
        <v>#N/A</v>
      </c>
      <c r="W23" s="696" t="e">
        <f>IF($C23="X",'7_Subcomp 1_1'!#REF!,"")</f>
        <v>#N/A</v>
      </c>
      <c r="X23" s="700" t="e">
        <f t="shared" si="4"/>
        <v>#N/A</v>
      </c>
    </row>
    <row r="24" spans="1:24" ht="12.75">
      <c r="A24" s="863"/>
      <c r="B24" s="865"/>
      <c r="C24" s="693" t="e">
        <f>IF(B20="NÃO SELECIONADO","","X")</f>
        <v>#N/A</v>
      </c>
      <c r="D24" s="694" t="e">
        <f>IF($C24="X",'7_Subcomp 1_1'!#REF!,"")</f>
        <v>#N/A</v>
      </c>
      <c r="E24" s="695" t="e">
        <f>IF($C24="X",'7_Subcomp 1_1'!#REF!,"")</f>
        <v>#N/A</v>
      </c>
      <c r="F24" s="696" t="e">
        <f>IF($C24="X",'7_Subcomp 1_1'!#REF!,"")</f>
        <v>#N/A</v>
      </c>
      <c r="G24" s="697" t="e">
        <f t="shared" si="0"/>
        <v>#N/A</v>
      </c>
      <c r="H24" s="698" t="e">
        <f>IF($C24="X",'7_Subcomp 1_1'!#REF!,"")</f>
        <v>#N/A</v>
      </c>
      <c r="I24" s="695" t="e">
        <f>IF($C24="X",'7_Subcomp 1_1'!#REF!,"")</f>
        <v>#N/A</v>
      </c>
      <c r="J24" s="696" t="e">
        <f>IF($C24="X",'7_Subcomp 1_1'!#REF!,"")</f>
        <v>#N/A</v>
      </c>
      <c r="K24" s="696" t="e">
        <f>NA()</f>
        <v>#N/A</v>
      </c>
      <c r="L24" s="697" t="e">
        <f t="shared" si="1"/>
        <v>#N/A</v>
      </c>
      <c r="M24" s="699" t="e">
        <f>IF($C24="X",'7_Subcomp 1_1'!#REF!,"")</f>
        <v>#N/A</v>
      </c>
      <c r="N24" s="695" t="e">
        <f>IF($C24="X",'7_Subcomp 1_1'!#REF!,"")</f>
        <v>#N/A</v>
      </c>
      <c r="O24" s="696" t="e">
        <f>IF($C24="X",'7_Subcomp 1_1'!#REF!,"")</f>
        <v>#N/A</v>
      </c>
      <c r="P24" s="697" t="e">
        <f t="shared" si="2"/>
        <v>#N/A</v>
      </c>
      <c r="Q24" s="699" t="e">
        <f>IF($C24="X",'7_Subcomp 1_1'!#REF!,"")</f>
        <v>#N/A</v>
      </c>
      <c r="R24" s="695" t="e">
        <f>IF($C24="X",'7_Subcomp 1_1'!#REF!,"")</f>
        <v>#N/A</v>
      </c>
      <c r="S24" s="696" t="e">
        <f>IF($C24="X",'7_Subcomp 1_1'!#REF!,"")</f>
        <v>#N/A</v>
      </c>
      <c r="T24" s="697" t="e">
        <f t="shared" si="3"/>
        <v>#N/A</v>
      </c>
      <c r="U24" s="699" t="e">
        <f>IF($C24="X",'7_Subcomp 1_1'!#REF!,"")</f>
        <v>#N/A</v>
      </c>
      <c r="V24" s="695" t="e">
        <f>IF($C24="X",'7_Subcomp 1_1'!#REF!,"")</f>
        <v>#N/A</v>
      </c>
      <c r="W24" s="696" t="e">
        <f>IF($C24="X",'7_Subcomp 1_1'!#REF!,"")</f>
        <v>#N/A</v>
      </c>
      <c r="X24" s="700" t="e">
        <f t="shared" si="4"/>
        <v>#N/A</v>
      </c>
    </row>
    <row r="25" spans="1:24" ht="12.75">
      <c r="A25" s="863">
        <f>A20+1</f>
        <v>5</v>
      </c>
      <c r="B25" s="865" t="e">
        <f>IF(AND('6_ME Comp Subcomp e Produtos'!#REF!="Sim",'6_ME Comp Subcomp e Produtos'!#REF!="Sim"),'6_ME Comp Subcomp e Produtos'!#REF!,"NÃO SELECIONADO")</f>
        <v>#REF!</v>
      </c>
      <c r="C25" s="693" t="e">
        <f>IF(B25="NÃO SELECIONADO","","X")</f>
        <v>#REF!</v>
      </c>
      <c r="D25" s="694" t="e">
        <f>IF($C25="X",'7_Subcomp 1_1'!#REF!,"")</f>
        <v>#REF!</v>
      </c>
      <c r="E25" s="695" t="e">
        <f>IF($C25="X",'7_Subcomp 1_1'!#REF!,"")</f>
        <v>#REF!</v>
      </c>
      <c r="F25" s="696" t="e">
        <f>IF($C25="X",'7_Subcomp 1_1'!#REF!,"")</f>
        <v>#REF!</v>
      </c>
      <c r="G25" s="697" t="e">
        <f t="shared" si="0"/>
        <v>#REF!</v>
      </c>
      <c r="H25" s="698" t="e">
        <f>IF($C25="X",'7_Subcomp 1_1'!#REF!,"")</f>
        <v>#REF!</v>
      </c>
      <c r="I25" s="695" t="e">
        <f>IF($C25="X",'7_Subcomp 1_1'!#REF!,"")</f>
        <v>#REF!</v>
      </c>
      <c r="J25" s="696" t="e">
        <f>IF($C25="X",'7_Subcomp 1_1'!#REF!,"")</f>
        <v>#REF!</v>
      </c>
      <c r="K25" s="696" t="e">
        <f>NA()</f>
        <v>#N/A</v>
      </c>
      <c r="L25" s="697" t="e">
        <f t="shared" si="1"/>
        <v>#REF!</v>
      </c>
      <c r="M25" s="699" t="e">
        <f>IF($C25="X",'7_Subcomp 1_1'!#REF!,"")</f>
        <v>#REF!</v>
      </c>
      <c r="N25" s="695" t="e">
        <f>IF($C25="X",'7_Subcomp 1_1'!#REF!,"")</f>
        <v>#REF!</v>
      </c>
      <c r="O25" s="696" t="e">
        <f>IF($C25="X",'7_Subcomp 1_1'!#REF!,"")</f>
        <v>#REF!</v>
      </c>
      <c r="P25" s="697" t="e">
        <f t="shared" si="2"/>
        <v>#REF!</v>
      </c>
      <c r="Q25" s="699" t="e">
        <f>IF($C25="X",'7_Subcomp 1_1'!#REF!,"")</f>
        <v>#REF!</v>
      </c>
      <c r="R25" s="695" t="e">
        <f>IF($C25="X",'7_Subcomp 1_1'!#REF!,"")</f>
        <v>#REF!</v>
      </c>
      <c r="S25" s="696" t="e">
        <f>IF($C25="X",'7_Subcomp 1_1'!#REF!,"")</f>
        <v>#REF!</v>
      </c>
      <c r="T25" s="697" t="e">
        <f t="shared" si="3"/>
        <v>#REF!</v>
      </c>
      <c r="U25" s="699" t="e">
        <f>IF($C25="X",'7_Subcomp 1_1'!#REF!,"")</f>
        <v>#REF!</v>
      </c>
      <c r="V25" s="695" t="e">
        <f>IF($C25="X",'7_Subcomp 1_1'!#REF!,"")</f>
        <v>#REF!</v>
      </c>
      <c r="W25" s="696" t="e">
        <f>IF($C25="X",'7_Subcomp 1_1'!#REF!,"")</f>
        <v>#REF!</v>
      </c>
      <c r="X25" s="700" t="e">
        <f t="shared" si="4"/>
        <v>#REF!</v>
      </c>
    </row>
    <row r="26" spans="1:24" ht="12.75">
      <c r="A26" s="863"/>
      <c r="B26" s="865"/>
      <c r="C26" s="693" t="e">
        <f>IF(B25="NÃO SELECIONADO","","X")</f>
        <v>#REF!</v>
      </c>
      <c r="D26" s="694" t="e">
        <f>IF($C26="X",'7_Subcomp 1_1'!#REF!,"")</f>
        <v>#REF!</v>
      </c>
      <c r="E26" s="695" t="e">
        <f>IF($C26="X",'7_Subcomp 1_1'!#REF!,"")</f>
        <v>#REF!</v>
      </c>
      <c r="F26" s="696" t="e">
        <f>IF($C26="X",'7_Subcomp 1_1'!#REF!,"")</f>
        <v>#REF!</v>
      </c>
      <c r="G26" s="697" t="e">
        <f t="shared" si="0"/>
        <v>#REF!</v>
      </c>
      <c r="H26" s="698" t="e">
        <f>IF($C26="X",'7_Subcomp 1_1'!#REF!,"")</f>
        <v>#REF!</v>
      </c>
      <c r="I26" s="695" t="e">
        <f>IF($C26="X",'7_Subcomp 1_1'!#REF!,"")</f>
        <v>#REF!</v>
      </c>
      <c r="J26" s="696" t="e">
        <f>IF($C26="X",'7_Subcomp 1_1'!#REF!,"")</f>
        <v>#REF!</v>
      </c>
      <c r="K26" s="696" t="e">
        <f>NA()</f>
        <v>#N/A</v>
      </c>
      <c r="L26" s="697" t="e">
        <f t="shared" si="1"/>
        <v>#REF!</v>
      </c>
      <c r="M26" s="699" t="e">
        <f>IF($C26="X",'7_Subcomp 1_1'!#REF!,"")</f>
        <v>#REF!</v>
      </c>
      <c r="N26" s="695" t="e">
        <f>IF($C26="X",'7_Subcomp 1_1'!#REF!,"")</f>
        <v>#REF!</v>
      </c>
      <c r="O26" s="696" t="e">
        <f>IF($C26="X",'7_Subcomp 1_1'!#REF!,"")</f>
        <v>#REF!</v>
      </c>
      <c r="P26" s="697" t="e">
        <f t="shared" si="2"/>
        <v>#REF!</v>
      </c>
      <c r="Q26" s="699" t="e">
        <f>IF($C26="X",'7_Subcomp 1_1'!#REF!,"")</f>
        <v>#REF!</v>
      </c>
      <c r="R26" s="695" t="e">
        <f>IF($C26="X",'7_Subcomp 1_1'!#REF!,"")</f>
        <v>#REF!</v>
      </c>
      <c r="S26" s="696" t="e">
        <f>IF($C26="X",'7_Subcomp 1_1'!#REF!,"")</f>
        <v>#REF!</v>
      </c>
      <c r="T26" s="697" t="e">
        <f t="shared" si="3"/>
        <v>#REF!</v>
      </c>
      <c r="U26" s="699" t="e">
        <f>IF($C26="X",'7_Subcomp 1_1'!#REF!,"")</f>
        <v>#REF!</v>
      </c>
      <c r="V26" s="695" t="e">
        <f>IF($C26="X",'7_Subcomp 1_1'!#REF!,"")</f>
        <v>#REF!</v>
      </c>
      <c r="W26" s="696" t="e">
        <f>IF($C26="X",'7_Subcomp 1_1'!#REF!,"")</f>
        <v>#REF!</v>
      </c>
      <c r="X26" s="700" t="e">
        <f t="shared" si="4"/>
        <v>#REF!</v>
      </c>
    </row>
    <row r="27" spans="1:24" ht="12.75">
      <c r="A27" s="863"/>
      <c r="B27" s="865"/>
      <c r="C27" s="693" t="e">
        <f>IF(B25="NÃO SELECIONADO","","X")</f>
        <v>#REF!</v>
      </c>
      <c r="D27" s="694" t="e">
        <f>IF($C27="X",'7_Subcomp 1_1'!#REF!,"")</f>
        <v>#REF!</v>
      </c>
      <c r="E27" s="695" t="e">
        <f>IF($C27="X",'7_Subcomp 1_1'!#REF!,"")</f>
        <v>#REF!</v>
      </c>
      <c r="F27" s="696" t="e">
        <f>IF($C27="X",'7_Subcomp 1_1'!#REF!,"")</f>
        <v>#REF!</v>
      </c>
      <c r="G27" s="697" t="e">
        <f t="shared" si="0"/>
        <v>#REF!</v>
      </c>
      <c r="H27" s="698" t="e">
        <f>IF($C27="X",'7_Subcomp 1_1'!#REF!,"")</f>
        <v>#REF!</v>
      </c>
      <c r="I27" s="695" t="e">
        <f>IF($C27="X",'7_Subcomp 1_1'!#REF!,"")</f>
        <v>#REF!</v>
      </c>
      <c r="J27" s="696" t="e">
        <f>IF($C27="X",'7_Subcomp 1_1'!#REF!,"")</f>
        <v>#REF!</v>
      </c>
      <c r="K27" s="696" t="e">
        <f>NA()</f>
        <v>#N/A</v>
      </c>
      <c r="L27" s="697" t="e">
        <f t="shared" si="1"/>
        <v>#REF!</v>
      </c>
      <c r="M27" s="699" t="e">
        <f>IF($C27="X",'7_Subcomp 1_1'!#REF!,"")</f>
        <v>#REF!</v>
      </c>
      <c r="N27" s="695" t="e">
        <f>IF($C27="X",'7_Subcomp 1_1'!#REF!,"")</f>
        <v>#REF!</v>
      </c>
      <c r="O27" s="696" t="e">
        <f>IF($C27="X",'7_Subcomp 1_1'!#REF!,"")</f>
        <v>#REF!</v>
      </c>
      <c r="P27" s="697" t="e">
        <f t="shared" si="2"/>
        <v>#REF!</v>
      </c>
      <c r="Q27" s="699" t="e">
        <f>IF($C27="X",'7_Subcomp 1_1'!#REF!,"")</f>
        <v>#REF!</v>
      </c>
      <c r="R27" s="695" t="e">
        <f>IF($C27="X",'7_Subcomp 1_1'!#REF!,"")</f>
        <v>#REF!</v>
      </c>
      <c r="S27" s="696" t="e">
        <f>IF($C27="X",'7_Subcomp 1_1'!#REF!,"")</f>
        <v>#REF!</v>
      </c>
      <c r="T27" s="697" t="e">
        <f t="shared" si="3"/>
        <v>#REF!</v>
      </c>
      <c r="U27" s="699" t="e">
        <f>IF($C27="X",'7_Subcomp 1_1'!#REF!,"")</f>
        <v>#REF!</v>
      </c>
      <c r="V27" s="695" t="e">
        <f>IF($C27="X",'7_Subcomp 1_1'!#REF!,"")</f>
        <v>#REF!</v>
      </c>
      <c r="W27" s="696" t="e">
        <f>IF($C27="X",'7_Subcomp 1_1'!#REF!,"")</f>
        <v>#REF!</v>
      </c>
      <c r="X27" s="700" t="e">
        <f t="shared" si="4"/>
        <v>#REF!</v>
      </c>
    </row>
    <row r="28" spans="1:24" ht="12.75">
      <c r="A28" s="863"/>
      <c r="B28" s="865"/>
      <c r="C28" s="693" t="e">
        <f>IF(B25="NÃO SELECIONADO","","X")</f>
        <v>#REF!</v>
      </c>
      <c r="D28" s="694" t="e">
        <f>IF($C28="X",'7_Subcomp 1_1'!#REF!,"")</f>
        <v>#REF!</v>
      </c>
      <c r="E28" s="695" t="e">
        <f>IF($C28="X",'7_Subcomp 1_1'!#REF!,"")</f>
        <v>#REF!</v>
      </c>
      <c r="F28" s="696" t="e">
        <f>IF($C28="X",'7_Subcomp 1_1'!#REF!,"")</f>
        <v>#REF!</v>
      </c>
      <c r="G28" s="697" t="e">
        <f t="shared" si="0"/>
        <v>#REF!</v>
      </c>
      <c r="H28" s="698" t="e">
        <f>IF($C28="X",'7_Subcomp 1_1'!#REF!,"")</f>
        <v>#REF!</v>
      </c>
      <c r="I28" s="695" t="e">
        <f>IF($C28="X",'7_Subcomp 1_1'!#REF!,"")</f>
        <v>#REF!</v>
      </c>
      <c r="J28" s="696" t="e">
        <f>IF($C28="X",'7_Subcomp 1_1'!#REF!,"")</f>
        <v>#REF!</v>
      </c>
      <c r="K28" s="696" t="e">
        <f>NA()</f>
        <v>#N/A</v>
      </c>
      <c r="L28" s="697" t="e">
        <f t="shared" si="1"/>
        <v>#REF!</v>
      </c>
      <c r="M28" s="699" t="e">
        <f>IF($C28="X",'7_Subcomp 1_1'!#REF!,"")</f>
        <v>#REF!</v>
      </c>
      <c r="N28" s="695" t="e">
        <f>IF($C28="X",'7_Subcomp 1_1'!#REF!,"")</f>
        <v>#REF!</v>
      </c>
      <c r="O28" s="696" t="e">
        <f>IF($C28="X",'7_Subcomp 1_1'!#REF!,"")</f>
        <v>#REF!</v>
      </c>
      <c r="P28" s="697" t="e">
        <f t="shared" si="2"/>
        <v>#REF!</v>
      </c>
      <c r="Q28" s="699" t="e">
        <f>IF($C28="X",'7_Subcomp 1_1'!#REF!,"")</f>
        <v>#REF!</v>
      </c>
      <c r="R28" s="695" t="e">
        <f>IF($C28="X",'7_Subcomp 1_1'!#REF!,"")</f>
        <v>#REF!</v>
      </c>
      <c r="S28" s="696" t="e">
        <f>IF($C28="X",'7_Subcomp 1_1'!#REF!,"")</f>
        <v>#REF!</v>
      </c>
      <c r="T28" s="697" t="e">
        <f t="shared" si="3"/>
        <v>#REF!</v>
      </c>
      <c r="U28" s="699" t="e">
        <f>IF($C28="X",'7_Subcomp 1_1'!#REF!,"")</f>
        <v>#REF!</v>
      </c>
      <c r="V28" s="695" t="e">
        <f>IF($C28="X",'7_Subcomp 1_1'!#REF!,"")</f>
        <v>#REF!</v>
      </c>
      <c r="W28" s="696" t="e">
        <f>IF($C28="X",'7_Subcomp 1_1'!#REF!,"")</f>
        <v>#REF!</v>
      </c>
      <c r="X28" s="700" t="e">
        <f t="shared" si="4"/>
        <v>#REF!</v>
      </c>
    </row>
    <row r="29" spans="1:24" ht="12.75">
      <c r="A29" s="863"/>
      <c r="B29" s="865"/>
      <c r="C29" s="693" t="e">
        <f>IF(B25="NÃO SELECIONADO","","X")</f>
        <v>#REF!</v>
      </c>
      <c r="D29" s="694" t="e">
        <f>IF($C29="X",'7_Subcomp 1_1'!#REF!,"")</f>
        <v>#REF!</v>
      </c>
      <c r="E29" s="695" t="e">
        <f>IF($C29="X",'7_Subcomp 1_1'!#REF!,"")</f>
        <v>#REF!</v>
      </c>
      <c r="F29" s="696" t="e">
        <f>IF($C29="X",'7_Subcomp 1_1'!#REF!,"")</f>
        <v>#REF!</v>
      </c>
      <c r="G29" s="697" t="e">
        <f t="shared" si="0"/>
        <v>#REF!</v>
      </c>
      <c r="H29" s="698" t="e">
        <f>IF($C29="X",'7_Subcomp 1_1'!#REF!,"")</f>
        <v>#REF!</v>
      </c>
      <c r="I29" s="695" t="e">
        <f>IF($C29="X",'7_Subcomp 1_1'!#REF!,"")</f>
        <v>#REF!</v>
      </c>
      <c r="J29" s="696" t="e">
        <f>IF($C29="X",'7_Subcomp 1_1'!#REF!,"")</f>
        <v>#REF!</v>
      </c>
      <c r="K29" s="696" t="e">
        <f>NA()</f>
        <v>#N/A</v>
      </c>
      <c r="L29" s="697" t="e">
        <f t="shared" si="1"/>
        <v>#REF!</v>
      </c>
      <c r="M29" s="699" t="e">
        <f>IF($C29="X",'7_Subcomp 1_1'!#REF!,"")</f>
        <v>#REF!</v>
      </c>
      <c r="N29" s="695" t="e">
        <f>IF($C29="X",'7_Subcomp 1_1'!#REF!,"")</f>
        <v>#REF!</v>
      </c>
      <c r="O29" s="696" t="e">
        <f>IF($C29="X",'7_Subcomp 1_1'!#REF!,"")</f>
        <v>#REF!</v>
      </c>
      <c r="P29" s="697" t="e">
        <f t="shared" si="2"/>
        <v>#REF!</v>
      </c>
      <c r="Q29" s="699" t="e">
        <f>IF($C29="X",'7_Subcomp 1_1'!#REF!,"")</f>
        <v>#REF!</v>
      </c>
      <c r="R29" s="695" t="e">
        <f>IF($C29="X",'7_Subcomp 1_1'!#REF!,"")</f>
        <v>#REF!</v>
      </c>
      <c r="S29" s="696" t="e">
        <f>IF($C29="X",'7_Subcomp 1_1'!#REF!,"")</f>
        <v>#REF!</v>
      </c>
      <c r="T29" s="697" t="e">
        <f t="shared" si="3"/>
        <v>#REF!</v>
      </c>
      <c r="U29" s="699" t="e">
        <f>IF($C29="X",'7_Subcomp 1_1'!#REF!,"")</f>
        <v>#REF!</v>
      </c>
      <c r="V29" s="695" t="e">
        <f>IF($C29="X",'7_Subcomp 1_1'!#REF!,"")</f>
        <v>#REF!</v>
      </c>
      <c r="W29" s="696" t="e">
        <f>IF($C29="X",'7_Subcomp 1_1'!#REF!,"")</f>
        <v>#REF!</v>
      </c>
      <c r="X29" s="700" t="e">
        <f t="shared" si="4"/>
        <v>#REF!</v>
      </c>
    </row>
    <row r="30" spans="1:24" ht="12.75">
      <c r="A30" s="863">
        <f>A25+1</f>
        <v>6</v>
      </c>
      <c r="B30" s="866" t="e">
        <f>IF(AND('6_ME Comp Subcomp e Produtos'!B13="Sim",'6_ME Comp Subcomp e Produtos'!#REF!="Sim"),'6_ME Comp Subcomp e Produtos'!A13,"NÃO SELECIONADO")</f>
        <v>#REF!</v>
      </c>
      <c r="C30" s="693" t="e">
        <f>IF(B30="NÃO SELECIONADO","","X")</f>
        <v>#REF!</v>
      </c>
      <c r="D30" s="694" t="e">
        <f>IF($C30="X",'8_Subcomp 1_2'!D6,"")</f>
        <v>#REF!</v>
      </c>
      <c r="E30" s="695" t="e">
        <f>IF($C30="X",'8_Subcomp 1_2'!E6,"")</f>
        <v>#REF!</v>
      </c>
      <c r="F30" s="696" t="e">
        <f>IF($C30="X",'8_Subcomp 1_2'!F6,"")</f>
        <v>#REF!</v>
      </c>
      <c r="G30" s="697" t="e">
        <f t="shared" si="0"/>
        <v>#REF!</v>
      </c>
      <c r="H30" s="698" t="e">
        <f>IF($C30="X",'8_Subcomp 1_2'!H6,"")</f>
        <v>#REF!</v>
      </c>
      <c r="I30" s="695" t="e">
        <f>IF($C30="X",'8_Subcomp 1_2'!I6,"")</f>
        <v>#REF!</v>
      </c>
      <c r="J30" s="696" t="e">
        <f>IF($C30="X",'8_Subcomp 1_2'!J6,"")</f>
        <v>#REF!</v>
      </c>
      <c r="K30" s="696" t="e">
        <f>NA()</f>
        <v>#N/A</v>
      </c>
      <c r="L30" s="697" t="e">
        <f t="shared" si="1"/>
        <v>#REF!</v>
      </c>
      <c r="M30" s="699" t="e">
        <f>IF($C30="X",'8_Subcomp 1_2'!L6,"")</f>
        <v>#REF!</v>
      </c>
      <c r="N30" s="695" t="e">
        <f>IF($C30="X",'8_Subcomp 1_2'!M6,"")</f>
        <v>#REF!</v>
      </c>
      <c r="O30" s="696" t="e">
        <f>IF($C30="X",'8_Subcomp 1_2'!N6,"")</f>
        <v>#REF!</v>
      </c>
      <c r="P30" s="697" t="e">
        <f t="shared" si="2"/>
        <v>#REF!</v>
      </c>
      <c r="Q30" s="699" t="e">
        <f>IF($C30="X",'8_Subcomp 1_2'!P6,"")</f>
        <v>#REF!</v>
      </c>
      <c r="R30" s="695" t="e">
        <f>IF($C30="X",'8_Subcomp 1_2'!Q6,"")</f>
        <v>#REF!</v>
      </c>
      <c r="S30" s="696" t="e">
        <f>IF($C30="X",'8_Subcomp 1_2'!R6,"")</f>
        <v>#REF!</v>
      </c>
      <c r="T30" s="697" t="e">
        <f t="shared" si="3"/>
        <v>#REF!</v>
      </c>
      <c r="U30" s="699" t="e">
        <f>IF($C30="X",'8_Subcomp 1_2'!T6,"")</f>
        <v>#REF!</v>
      </c>
      <c r="V30" s="695" t="e">
        <f>IF($C30="X",'8_Subcomp 1_2'!U6,"")</f>
        <v>#REF!</v>
      </c>
      <c r="W30" s="696" t="e">
        <f>IF($C30="X",'8_Subcomp 1_2'!V6,"")</f>
        <v>#REF!</v>
      </c>
      <c r="X30" s="700" t="e">
        <f t="shared" si="4"/>
        <v>#REF!</v>
      </c>
    </row>
    <row r="31" spans="1:24" ht="12.75">
      <c r="A31" s="863"/>
      <c r="B31" s="866"/>
      <c r="C31" s="693" t="e">
        <f>IF(B30="NÃO SELECIONADO","","X")</f>
        <v>#REF!</v>
      </c>
      <c r="D31" s="694" t="e">
        <f>IF($C31="X",'8_Subcomp 1_2'!D7,"")</f>
        <v>#REF!</v>
      </c>
      <c r="E31" s="695" t="e">
        <f>IF($C31="X",'8_Subcomp 1_2'!E7,"")</f>
        <v>#REF!</v>
      </c>
      <c r="F31" s="696" t="e">
        <f>IF($C31="X",'8_Subcomp 1_2'!F7,"")</f>
        <v>#REF!</v>
      </c>
      <c r="G31" s="697" t="e">
        <f t="shared" si="0"/>
        <v>#REF!</v>
      </c>
      <c r="H31" s="698" t="e">
        <f>IF($C31="X",'8_Subcomp 1_2'!H7,"")</f>
        <v>#REF!</v>
      </c>
      <c r="I31" s="695" t="e">
        <f>IF($C31="X",'8_Subcomp 1_2'!I7,"")</f>
        <v>#REF!</v>
      </c>
      <c r="J31" s="696" t="e">
        <f>IF($C31="X",'8_Subcomp 1_2'!J7,"")</f>
        <v>#REF!</v>
      </c>
      <c r="K31" s="696" t="e">
        <f>NA()</f>
        <v>#N/A</v>
      </c>
      <c r="L31" s="697" t="e">
        <f t="shared" si="1"/>
        <v>#REF!</v>
      </c>
      <c r="M31" s="699" t="e">
        <f>IF($C31="X",'8_Subcomp 1_2'!L7,"")</f>
        <v>#REF!</v>
      </c>
      <c r="N31" s="695" t="e">
        <f>IF($C31="X",'8_Subcomp 1_2'!M7,"")</f>
        <v>#REF!</v>
      </c>
      <c r="O31" s="696" t="e">
        <f>IF($C31="X",'8_Subcomp 1_2'!N7,"")</f>
        <v>#REF!</v>
      </c>
      <c r="P31" s="697" t="e">
        <f t="shared" si="2"/>
        <v>#REF!</v>
      </c>
      <c r="Q31" s="699" t="e">
        <f>IF($C31="X",'8_Subcomp 1_2'!P7,"")</f>
        <v>#REF!</v>
      </c>
      <c r="R31" s="695" t="e">
        <f>IF($C31="X",'8_Subcomp 1_2'!Q7,"")</f>
        <v>#REF!</v>
      </c>
      <c r="S31" s="696" t="e">
        <f>IF($C31="X",'8_Subcomp 1_2'!R7,"")</f>
        <v>#REF!</v>
      </c>
      <c r="T31" s="697" t="e">
        <f t="shared" si="3"/>
        <v>#REF!</v>
      </c>
      <c r="U31" s="699" t="e">
        <f>IF($C31="X",'8_Subcomp 1_2'!T7,"")</f>
        <v>#REF!</v>
      </c>
      <c r="V31" s="695" t="e">
        <f>IF($C31="X",'8_Subcomp 1_2'!U7,"")</f>
        <v>#REF!</v>
      </c>
      <c r="W31" s="696" t="e">
        <f>IF($C31="X",'8_Subcomp 1_2'!V7,"")</f>
        <v>#REF!</v>
      </c>
      <c r="X31" s="700" t="e">
        <f t="shared" si="4"/>
        <v>#REF!</v>
      </c>
    </row>
    <row r="32" spans="1:24" ht="12.75">
      <c r="A32" s="863"/>
      <c r="B32" s="866"/>
      <c r="C32" s="693" t="e">
        <f>IF(B30="NÃO SELECIONADO","","X")</f>
        <v>#REF!</v>
      </c>
      <c r="D32" s="694" t="e">
        <f>IF($C32="X",'8_Subcomp 1_2'!D8,"")</f>
        <v>#REF!</v>
      </c>
      <c r="E32" s="695" t="e">
        <f>IF($C32="X",'8_Subcomp 1_2'!E8,"")</f>
        <v>#REF!</v>
      </c>
      <c r="F32" s="696" t="e">
        <f>IF($C32="X",'8_Subcomp 1_2'!F8,"")</f>
        <v>#REF!</v>
      </c>
      <c r="G32" s="697" t="e">
        <f t="shared" si="0"/>
        <v>#REF!</v>
      </c>
      <c r="H32" s="698" t="e">
        <f>IF($C32="X",'8_Subcomp 1_2'!H8,"")</f>
        <v>#REF!</v>
      </c>
      <c r="I32" s="695" t="e">
        <f>IF($C32="X",'8_Subcomp 1_2'!I8,"")</f>
        <v>#REF!</v>
      </c>
      <c r="J32" s="696" t="e">
        <f>IF($C32="X",'8_Subcomp 1_2'!J8,"")</f>
        <v>#REF!</v>
      </c>
      <c r="K32" s="696" t="e">
        <f>NA()</f>
        <v>#N/A</v>
      </c>
      <c r="L32" s="697" t="e">
        <f t="shared" si="1"/>
        <v>#REF!</v>
      </c>
      <c r="M32" s="699" t="e">
        <f>IF($C32="X",'8_Subcomp 1_2'!L8,"")</f>
        <v>#REF!</v>
      </c>
      <c r="N32" s="695" t="e">
        <f>IF($C32="X",'8_Subcomp 1_2'!M8,"")</f>
        <v>#REF!</v>
      </c>
      <c r="O32" s="696" t="e">
        <f>IF($C32="X",'8_Subcomp 1_2'!N8,"")</f>
        <v>#REF!</v>
      </c>
      <c r="P32" s="697" t="e">
        <f t="shared" si="2"/>
        <v>#REF!</v>
      </c>
      <c r="Q32" s="699" t="e">
        <f>IF($C32="X",'8_Subcomp 1_2'!P8,"")</f>
        <v>#REF!</v>
      </c>
      <c r="R32" s="695" t="e">
        <f>IF($C32="X",'8_Subcomp 1_2'!Q8,"")</f>
        <v>#REF!</v>
      </c>
      <c r="S32" s="696" t="e">
        <f>IF($C32="X",'8_Subcomp 1_2'!R8,"")</f>
        <v>#REF!</v>
      </c>
      <c r="T32" s="697" t="e">
        <f t="shared" si="3"/>
        <v>#REF!</v>
      </c>
      <c r="U32" s="699" t="e">
        <f>IF($C32="X",'8_Subcomp 1_2'!T8,"")</f>
        <v>#REF!</v>
      </c>
      <c r="V32" s="695" t="e">
        <f>IF($C32="X",'8_Subcomp 1_2'!U8,"")</f>
        <v>#REF!</v>
      </c>
      <c r="W32" s="696" t="e">
        <f>IF($C32="X",'8_Subcomp 1_2'!V8,"")</f>
        <v>#REF!</v>
      </c>
      <c r="X32" s="700" t="e">
        <f t="shared" si="4"/>
        <v>#REF!</v>
      </c>
    </row>
    <row r="33" spans="1:24" ht="12.75">
      <c r="A33" s="863"/>
      <c r="B33" s="866"/>
      <c r="C33" s="693" t="e">
        <f>IF(B30="NÃO SELECIONADO","","X")</f>
        <v>#REF!</v>
      </c>
      <c r="D33" s="694" t="e">
        <f>IF($C33="X",'8_Subcomp 1_2'!D9,"")</f>
        <v>#REF!</v>
      </c>
      <c r="E33" s="695" t="e">
        <f>IF($C33="X",'8_Subcomp 1_2'!E9,"")</f>
        <v>#REF!</v>
      </c>
      <c r="F33" s="696" t="e">
        <f>IF($C33="X",'8_Subcomp 1_2'!F9,"")</f>
        <v>#REF!</v>
      </c>
      <c r="G33" s="697" t="e">
        <f t="shared" si="0"/>
        <v>#REF!</v>
      </c>
      <c r="H33" s="698" t="e">
        <f>IF($C33="X",'8_Subcomp 1_2'!H9,"")</f>
        <v>#REF!</v>
      </c>
      <c r="I33" s="695" t="e">
        <f>IF($C33="X",'8_Subcomp 1_2'!I9,"")</f>
        <v>#REF!</v>
      </c>
      <c r="J33" s="696" t="e">
        <f>IF($C33="X",'8_Subcomp 1_2'!J9,"")</f>
        <v>#REF!</v>
      </c>
      <c r="K33" s="696" t="e">
        <f>NA()</f>
        <v>#N/A</v>
      </c>
      <c r="L33" s="697" t="e">
        <f t="shared" si="1"/>
        <v>#REF!</v>
      </c>
      <c r="M33" s="699" t="e">
        <f>IF($C33="X",'8_Subcomp 1_2'!L9,"")</f>
        <v>#REF!</v>
      </c>
      <c r="N33" s="695" t="e">
        <f>IF($C33="X",'8_Subcomp 1_2'!M9,"")</f>
        <v>#REF!</v>
      </c>
      <c r="O33" s="696" t="e">
        <f>IF($C33="X",'8_Subcomp 1_2'!N9,"")</f>
        <v>#REF!</v>
      </c>
      <c r="P33" s="697" t="e">
        <f t="shared" si="2"/>
        <v>#REF!</v>
      </c>
      <c r="Q33" s="699" t="e">
        <f>IF($C33="X",'8_Subcomp 1_2'!P9,"")</f>
        <v>#REF!</v>
      </c>
      <c r="R33" s="695" t="e">
        <f>IF($C33="X",'8_Subcomp 1_2'!Q9,"")</f>
        <v>#REF!</v>
      </c>
      <c r="S33" s="696" t="e">
        <f>IF($C33="X",'8_Subcomp 1_2'!R9,"")</f>
        <v>#REF!</v>
      </c>
      <c r="T33" s="697" t="e">
        <f t="shared" si="3"/>
        <v>#REF!</v>
      </c>
      <c r="U33" s="699" t="e">
        <f>IF($C33="X",'8_Subcomp 1_2'!T9,"")</f>
        <v>#REF!</v>
      </c>
      <c r="V33" s="695" t="e">
        <f>IF($C33="X",'8_Subcomp 1_2'!U9,"")</f>
        <v>#REF!</v>
      </c>
      <c r="W33" s="696" t="e">
        <f>IF($C33="X",'8_Subcomp 1_2'!V9,"")</f>
        <v>#REF!</v>
      </c>
      <c r="X33" s="700" t="e">
        <f t="shared" si="4"/>
        <v>#REF!</v>
      </c>
    </row>
    <row r="34" spans="1:24" ht="12.75">
      <c r="A34" s="863"/>
      <c r="B34" s="866"/>
      <c r="C34" s="693" t="e">
        <f>IF(B30="NÃO SELECIONADO","","X")</f>
        <v>#REF!</v>
      </c>
      <c r="D34" s="694" t="e">
        <f>IF($C34="X",'8_Subcomp 1_2'!D10,"")</f>
        <v>#REF!</v>
      </c>
      <c r="E34" s="695" t="e">
        <f>IF($C34="X",'8_Subcomp 1_2'!E10,"")</f>
        <v>#REF!</v>
      </c>
      <c r="F34" s="696" t="e">
        <f>IF($C34="X",'8_Subcomp 1_2'!F10,"")</f>
        <v>#REF!</v>
      </c>
      <c r="G34" s="697" t="e">
        <f t="shared" si="0"/>
        <v>#REF!</v>
      </c>
      <c r="H34" s="698" t="e">
        <f>IF($C34="X",'8_Subcomp 1_2'!H10,"")</f>
        <v>#REF!</v>
      </c>
      <c r="I34" s="695" t="e">
        <f>IF($C34="X",'8_Subcomp 1_2'!I10,"")</f>
        <v>#REF!</v>
      </c>
      <c r="J34" s="696" t="e">
        <f>IF($C34="X",'8_Subcomp 1_2'!J10,"")</f>
        <v>#REF!</v>
      </c>
      <c r="K34" s="696" t="e">
        <f>NA()</f>
        <v>#N/A</v>
      </c>
      <c r="L34" s="697" t="e">
        <f t="shared" si="1"/>
        <v>#REF!</v>
      </c>
      <c r="M34" s="699" t="e">
        <f>IF($C34="X",'8_Subcomp 1_2'!L10,"")</f>
        <v>#REF!</v>
      </c>
      <c r="N34" s="695" t="e">
        <f>IF($C34="X",'8_Subcomp 1_2'!M10,"")</f>
        <v>#REF!</v>
      </c>
      <c r="O34" s="696" t="e">
        <f>IF($C34="X",'8_Subcomp 1_2'!N10,"")</f>
        <v>#REF!</v>
      </c>
      <c r="P34" s="697" t="e">
        <f t="shared" si="2"/>
        <v>#REF!</v>
      </c>
      <c r="Q34" s="699" t="e">
        <f>IF($C34="X",'8_Subcomp 1_2'!P10,"")</f>
        <v>#REF!</v>
      </c>
      <c r="R34" s="695" t="e">
        <f>IF($C34="X",'8_Subcomp 1_2'!Q10,"")</f>
        <v>#REF!</v>
      </c>
      <c r="S34" s="696" t="e">
        <f>IF($C34="X",'8_Subcomp 1_2'!R10,"")</f>
        <v>#REF!</v>
      </c>
      <c r="T34" s="697" t="e">
        <f t="shared" si="3"/>
        <v>#REF!</v>
      </c>
      <c r="U34" s="699" t="e">
        <f>IF($C34="X",'8_Subcomp 1_2'!T10,"")</f>
        <v>#REF!</v>
      </c>
      <c r="V34" s="695" t="e">
        <f>IF($C34="X",'8_Subcomp 1_2'!U10,"")</f>
        <v>#REF!</v>
      </c>
      <c r="W34" s="696" t="e">
        <f>IF($C34="X",'8_Subcomp 1_2'!V10,"")</f>
        <v>#REF!</v>
      </c>
      <c r="X34" s="700" t="e">
        <f t="shared" si="4"/>
        <v>#REF!</v>
      </c>
    </row>
    <row r="35" spans="1:24" ht="12.75">
      <c r="A35" s="863">
        <f>A30+1</f>
        <v>7</v>
      </c>
      <c r="B35" s="865" t="e">
        <f>IF(AND('6_ME Comp Subcomp e Produtos'!B14="Sim",'6_ME Comp Subcomp e Produtos'!#REF!="Sim"),'6_ME Comp Subcomp e Produtos'!A14,"NÃO SELECIONADO")</f>
        <v>#REF!</v>
      </c>
      <c r="C35" s="693" t="e">
        <f>IF(B35="NÃO SELECIONADO","","X")</f>
        <v>#REF!</v>
      </c>
      <c r="D35" s="694" t="e">
        <f>IF($C35="X",'8_Subcomp 1_2'!D11,"")</f>
        <v>#REF!</v>
      </c>
      <c r="E35" s="695" t="e">
        <f>IF($C35="X",'8_Subcomp 1_2'!E11,"")</f>
        <v>#REF!</v>
      </c>
      <c r="F35" s="696" t="e">
        <f>IF($C35="X",'8_Subcomp 1_2'!F11,"")</f>
        <v>#REF!</v>
      </c>
      <c r="G35" s="697" t="e">
        <f t="shared" si="0"/>
        <v>#REF!</v>
      </c>
      <c r="H35" s="698" t="e">
        <f>IF($C35="X",'8_Subcomp 1_2'!H11,"")</f>
        <v>#REF!</v>
      </c>
      <c r="I35" s="695" t="e">
        <f>IF($C35="X",'8_Subcomp 1_2'!I11,"")</f>
        <v>#REF!</v>
      </c>
      <c r="J35" s="696" t="e">
        <f>IF($C35="X",'8_Subcomp 1_2'!J11,"")</f>
        <v>#REF!</v>
      </c>
      <c r="K35" s="696" t="e">
        <f>NA()</f>
        <v>#N/A</v>
      </c>
      <c r="L35" s="697" t="e">
        <f t="shared" si="1"/>
        <v>#REF!</v>
      </c>
      <c r="M35" s="699" t="e">
        <f>IF($C35="X",'8_Subcomp 1_2'!L11,"")</f>
        <v>#REF!</v>
      </c>
      <c r="N35" s="695" t="e">
        <f>IF($C35="X",'8_Subcomp 1_2'!M11,"")</f>
        <v>#REF!</v>
      </c>
      <c r="O35" s="696" t="e">
        <f>IF($C35="X",'8_Subcomp 1_2'!N11,"")</f>
        <v>#REF!</v>
      </c>
      <c r="P35" s="697" t="e">
        <f t="shared" si="2"/>
        <v>#REF!</v>
      </c>
      <c r="Q35" s="699" t="e">
        <f>IF($C35="X",'8_Subcomp 1_2'!P11,"")</f>
        <v>#REF!</v>
      </c>
      <c r="R35" s="695" t="e">
        <f>IF($C35="X",'8_Subcomp 1_2'!Q11,"")</f>
        <v>#REF!</v>
      </c>
      <c r="S35" s="696" t="e">
        <f>IF($C35="X",'8_Subcomp 1_2'!R11,"")</f>
        <v>#REF!</v>
      </c>
      <c r="T35" s="697" t="e">
        <f t="shared" si="3"/>
        <v>#REF!</v>
      </c>
      <c r="U35" s="699" t="e">
        <f>IF($C35="X",'8_Subcomp 1_2'!T11,"")</f>
        <v>#REF!</v>
      </c>
      <c r="V35" s="695" t="e">
        <f>IF($C35="X",'8_Subcomp 1_2'!U11,"")</f>
        <v>#REF!</v>
      </c>
      <c r="W35" s="696" t="e">
        <f>IF($C35="X",'8_Subcomp 1_2'!V11,"")</f>
        <v>#REF!</v>
      </c>
      <c r="X35" s="700" t="e">
        <f t="shared" si="4"/>
        <v>#REF!</v>
      </c>
    </row>
    <row r="36" spans="1:24" ht="12.75">
      <c r="A36" s="863"/>
      <c r="B36" s="865"/>
      <c r="C36" s="693" t="e">
        <f>IF(B35="NÃO SELECIONADO","","X")</f>
        <v>#REF!</v>
      </c>
      <c r="D36" s="694" t="e">
        <f>IF($C36="X",'8_Subcomp 1_2'!D12,"")</f>
        <v>#REF!</v>
      </c>
      <c r="E36" s="695" t="e">
        <f>IF($C36="X",'8_Subcomp 1_2'!E12,"")</f>
        <v>#REF!</v>
      </c>
      <c r="F36" s="696" t="e">
        <f>IF($C36="X",'8_Subcomp 1_2'!F12,"")</f>
        <v>#REF!</v>
      </c>
      <c r="G36" s="697" t="e">
        <f t="shared" si="0"/>
        <v>#REF!</v>
      </c>
      <c r="H36" s="698" t="e">
        <f>IF($C36="X",'8_Subcomp 1_2'!H12,"")</f>
        <v>#REF!</v>
      </c>
      <c r="I36" s="695" t="e">
        <f>IF($C36="X",'8_Subcomp 1_2'!I12,"")</f>
        <v>#REF!</v>
      </c>
      <c r="J36" s="696" t="e">
        <f>IF($C36="X",'8_Subcomp 1_2'!J12,"")</f>
        <v>#REF!</v>
      </c>
      <c r="K36" s="696" t="e">
        <f>NA()</f>
        <v>#N/A</v>
      </c>
      <c r="L36" s="697" t="e">
        <f t="shared" si="1"/>
        <v>#REF!</v>
      </c>
      <c r="M36" s="699" t="e">
        <f>IF($C36="X",'8_Subcomp 1_2'!L12,"")</f>
        <v>#REF!</v>
      </c>
      <c r="N36" s="695" t="e">
        <f>IF($C36="X",'8_Subcomp 1_2'!M12,"")</f>
        <v>#REF!</v>
      </c>
      <c r="O36" s="696" t="e">
        <f>IF($C36="X",'8_Subcomp 1_2'!N12,"")</f>
        <v>#REF!</v>
      </c>
      <c r="P36" s="697" t="e">
        <f t="shared" si="2"/>
        <v>#REF!</v>
      </c>
      <c r="Q36" s="699" t="e">
        <f>IF($C36="X",'8_Subcomp 1_2'!P12,"")</f>
        <v>#REF!</v>
      </c>
      <c r="R36" s="695" t="e">
        <f>IF($C36="X",'8_Subcomp 1_2'!Q12,"")</f>
        <v>#REF!</v>
      </c>
      <c r="S36" s="696" t="e">
        <f>IF($C36="X",'8_Subcomp 1_2'!R12,"")</f>
        <v>#REF!</v>
      </c>
      <c r="T36" s="697" t="e">
        <f t="shared" si="3"/>
        <v>#REF!</v>
      </c>
      <c r="U36" s="699" t="e">
        <f>IF($C36="X",'8_Subcomp 1_2'!T12,"")</f>
        <v>#REF!</v>
      </c>
      <c r="V36" s="695" t="e">
        <f>IF($C36="X",'8_Subcomp 1_2'!U12,"")</f>
        <v>#REF!</v>
      </c>
      <c r="W36" s="696" t="e">
        <f>IF($C36="X",'8_Subcomp 1_2'!V12,"")</f>
        <v>#REF!</v>
      </c>
      <c r="X36" s="700" t="e">
        <f t="shared" si="4"/>
        <v>#REF!</v>
      </c>
    </row>
    <row r="37" spans="1:24" ht="12.75">
      <c r="A37" s="863"/>
      <c r="B37" s="865"/>
      <c r="C37" s="693" t="e">
        <f>IF(B35="NÃO SELECIONADO","","X")</f>
        <v>#REF!</v>
      </c>
      <c r="D37" s="694" t="e">
        <f>IF($C37="X",'8_Subcomp 1_2'!D13,"")</f>
        <v>#REF!</v>
      </c>
      <c r="E37" s="695" t="e">
        <f>IF($C37="X",'8_Subcomp 1_2'!E13,"")</f>
        <v>#REF!</v>
      </c>
      <c r="F37" s="696" t="e">
        <f>IF($C37="X",'8_Subcomp 1_2'!F13,"")</f>
        <v>#REF!</v>
      </c>
      <c r="G37" s="697" t="e">
        <f aca="true" t="shared" si="5" ref="G37:G68">IF($C37="X",E37*F37,0)</f>
        <v>#REF!</v>
      </c>
      <c r="H37" s="698" t="e">
        <f>IF($C37="X",'8_Subcomp 1_2'!H13,"")</f>
        <v>#REF!</v>
      </c>
      <c r="I37" s="695" t="e">
        <f>IF($C37="X",'8_Subcomp 1_2'!I13,"")</f>
        <v>#REF!</v>
      </c>
      <c r="J37" s="696" t="e">
        <f>IF($C37="X",'8_Subcomp 1_2'!J13,"")</f>
        <v>#REF!</v>
      </c>
      <c r="K37" s="696" t="e">
        <f>NA()</f>
        <v>#N/A</v>
      </c>
      <c r="L37" s="697" t="e">
        <f aca="true" t="shared" si="6" ref="L37:L68">IF($C37="X",I37*J37+K37,0)</f>
        <v>#REF!</v>
      </c>
      <c r="M37" s="699" t="e">
        <f>IF($C37="X",'8_Subcomp 1_2'!L13,"")</f>
        <v>#REF!</v>
      </c>
      <c r="N37" s="695" t="e">
        <f>IF($C37="X",'8_Subcomp 1_2'!M13,"")</f>
        <v>#REF!</v>
      </c>
      <c r="O37" s="696" t="e">
        <f>IF($C37="X",'8_Subcomp 1_2'!N13,"")</f>
        <v>#REF!</v>
      </c>
      <c r="P37" s="697" t="e">
        <f aca="true" t="shared" si="7" ref="P37:P68">IF($C37="X",N37*O37,0)</f>
        <v>#REF!</v>
      </c>
      <c r="Q37" s="699" t="e">
        <f>IF($C37="X",'8_Subcomp 1_2'!P13,"")</f>
        <v>#REF!</v>
      </c>
      <c r="R37" s="695" t="e">
        <f>IF($C37="X",'8_Subcomp 1_2'!Q13,"")</f>
        <v>#REF!</v>
      </c>
      <c r="S37" s="696" t="e">
        <f>IF($C37="X",'8_Subcomp 1_2'!R13,"")</f>
        <v>#REF!</v>
      </c>
      <c r="T37" s="697" t="e">
        <f aca="true" t="shared" si="8" ref="T37:T68">IF($C37="X",R37*S37,0)</f>
        <v>#REF!</v>
      </c>
      <c r="U37" s="699" t="e">
        <f>IF($C37="X",'8_Subcomp 1_2'!T13,"")</f>
        <v>#REF!</v>
      </c>
      <c r="V37" s="695" t="e">
        <f>IF($C37="X",'8_Subcomp 1_2'!U13,"")</f>
        <v>#REF!</v>
      </c>
      <c r="W37" s="696" t="e">
        <f>IF($C37="X",'8_Subcomp 1_2'!V13,"")</f>
        <v>#REF!</v>
      </c>
      <c r="X37" s="700" t="e">
        <f aca="true" t="shared" si="9" ref="X37:X68">IF($C37="X",V37*W37,0)</f>
        <v>#REF!</v>
      </c>
    </row>
    <row r="38" spans="1:24" ht="12.75">
      <c r="A38" s="863"/>
      <c r="B38" s="865"/>
      <c r="C38" s="693" t="e">
        <f>IF(B35="NÃO SELECIONADO","","X")</f>
        <v>#REF!</v>
      </c>
      <c r="D38" s="694" t="e">
        <f>IF($C38="X",'8_Subcomp 1_2'!D14,"")</f>
        <v>#REF!</v>
      </c>
      <c r="E38" s="695" t="e">
        <f>IF($C38="X",'8_Subcomp 1_2'!E14,"")</f>
        <v>#REF!</v>
      </c>
      <c r="F38" s="696" t="e">
        <f>IF($C38="X",'8_Subcomp 1_2'!F14,"")</f>
        <v>#REF!</v>
      </c>
      <c r="G38" s="697" t="e">
        <f t="shared" si="5"/>
        <v>#REF!</v>
      </c>
      <c r="H38" s="698" t="e">
        <f>IF($C38="X",'8_Subcomp 1_2'!H14,"")</f>
        <v>#REF!</v>
      </c>
      <c r="I38" s="695" t="e">
        <f>IF($C38="X",'8_Subcomp 1_2'!I14,"")</f>
        <v>#REF!</v>
      </c>
      <c r="J38" s="696" t="e">
        <f>IF($C38="X",'8_Subcomp 1_2'!J14,"")</f>
        <v>#REF!</v>
      </c>
      <c r="K38" s="696" t="e">
        <f>NA()</f>
        <v>#N/A</v>
      </c>
      <c r="L38" s="697" t="e">
        <f t="shared" si="6"/>
        <v>#REF!</v>
      </c>
      <c r="M38" s="699" t="e">
        <f>IF($C38="X",'8_Subcomp 1_2'!L14,"")</f>
        <v>#REF!</v>
      </c>
      <c r="N38" s="695" t="e">
        <f>IF($C38="X",'8_Subcomp 1_2'!M14,"")</f>
        <v>#REF!</v>
      </c>
      <c r="O38" s="696" t="e">
        <f>IF($C38="X",'8_Subcomp 1_2'!N14,"")</f>
        <v>#REF!</v>
      </c>
      <c r="P38" s="697" t="e">
        <f t="shared" si="7"/>
        <v>#REF!</v>
      </c>
      <c r="Q38" s="699" t="e">
        <f>IF($C38="X",'8_Subcomp 1_2'!P14,"")</f>
        <v>#REF!</v>
      </c>
      <c r="R38" s="695" t="e">
        <f>IF($C38="X",'8_Subcomp 1_2'!Q14,"")</f>
        <v>#REF!</v>
      </c>
      <c r="S38" s="696" t="e">
        <f>IF($C38="X",'8_Subcomp 1_2'!R14,"")</f>
        <v>#REF!</v>
      </c>
      <c r="T38" s="697" t="e">
        <f t="shared" si="8"/>
        <v>#REF!</v>
      </c>
      <c r="U38" s="699" t="e">
        <f>IF($C38="X",'8_Subcomp 1_2'!T14,"")</f>
        <v>#REF!</v>
      </c>
      <c r="V38" s="695" t="e">
        <f>IF($C38="X",'8_Subcomp 1_2'!U14,"")</f>
        <v>#REF!</v>
      </c>
      <c r="W38" s="696" t="e">
        <f>IF($C38="X",'8_Subcomp 1_2'!V14,"")</f>
        <v>#REF!</v>
      </c>
      <c r="X38" s="700" t="e">
        <f t="shared" si="9"/>
        <v>#REF!</v>
      </c>
    </row>
    <row r="39" spans="1:24" ht="12.75">
      <c r="A39" s="863"/>
      <c r="B39" s="865"/>
      <c r="C39" s="693" t="e">
        <f>IF(B35="NÃO SELECIONADO","","X")</f>
        <v>#REF!</v>
      </c>
      <c r="D39" s="694" t="e">
        <f>IF($C39="X",'8_Subcomp 1_2'!D15,"")</f>
        <v>#REF!</v>
      </c>
      <c r="E39" s="695" t="e">
        <f>IF($C39="X",'8_Subcomp 1_2'!E15,"")</f>
        <v>#REF!</v>
      </c>
      <c r="F39" s="696" t="e">
        <f>IF($C39="X",'8_Subcomp 1_2'!F15,"")</f>
        <v>#REF!</v>
      </c>
      <c r="G39" s="697" t="e">
        <f t="shared" si="5"/>
        <v>#REF!</v>
      </c>
      <c r="H39" s="698" t="e">
        <f>IF($C39="X",'8_Subcomp 1_2'!H15,"")</f>
        <v>#REF!</v>
      </c>
      <c r="I39" s="695" t="e">
        <f>IF($C39="X",'8_Subcomp 1_2'!I15,"")</f>
        <v>#REF!</v>
      </c>
      <c r="J39" s="696" t="e">
        <f>IF($C39="X",'8_Subcomp 1_2'!J15,"")</f>
        <v>#REF!</v>
      </c>
      <c r="K39" s="696" t="e">
        <f>NA()</f>
        <v>#N/A</v>
      </c>
      <c r="L39" s="697" t="e">
        <f t="shared" si="6"/>
        <v>#REF!</v>
      </c>
      <c r="M39" s="699" t="e">
        <f>IF($C39="X",'8_Subcomp 1_2'!L15,"")</f>
        <v>#REF!</v>
      </c>
      <c r="N39" s="695" t="e">
        <f>IF($C39="X",'8_Subcomp 1_2'!M15,"")</f>
        <v>#REF!</v>
      </c>
      <c r="O39" s="696" t="e">
        <f>IF($C39="X",'8_Subcomp 1_2'!N15,"")</f>
        <v>#REF!</v>
      </c>
      <c r="P39" s="697" t="e">
        <f t="shared" si="7"/>
        <v>#REF!</v>
      </c>
      <c r="Q39" s="699" t="e">
        <f>IF($C39="X",'8_Subcomp 1_2'!P15,"")</f>
        <v>#REF!</v>
      </c>
      <c r="R39" s="695" t="e">
        <f>IF($C39="X",'8_Subcomp 1_2'!Q15,"")</f>
        <v>#REF!</v>
      </c>
      <c r="S39" s="696" t="e">
        <f>IF($C39="X",'8_Subcomp 1_2'!R15,"")</f>
        <v>#REF!</v>
      </c>
      <c r="T39" s="697" t="e">
        <f t="shared" si="8"/>
        <v>#REF!</v>
      </c>
      <c r="U39" s="699" t="e">
        <f>IF($C39="X",'8_Subcomp 1_2'!T15,"")</f>
        <v>#REF!</v>
      </c>
      <c r="V39" s="695" t="e">
        <f>IF($C39="X",'8_Subcomp 1_2'!U15,"")</f>
        <v>#REF!</v>
      </c>
      <c r="W39" s="696" t="e">
        <f>IF($C39="X",'8_Subcomp 1_2'!V15,"")</f>
        <v>#REF!</v>
      </c>
      <c r="X39" s="700" t="e">
        <f t="shared" si="9"/>
        <v>#REF!</v>
      </c>
    </row>
    <row r="40" spans="1:24" ht="12.75" customHeight="1">
      <c r="A40" s="863">
        <f>A35+1</f>
        <v>8</v>
      </c>
      <c r="B40" s="865" t="e">
        <f>IF(AND('6_ME Comp Subcomp e Produtos'!#REF!="Sim",'6_ME Comp Subcomp e Produtos'!#REF!="Sim"),'6_ME Comp Subcomp e Produtos'!#REF!,"NÃO SELECIONADO")</f>
        <v>#REF!</v>
      </c>
      <c r="C40" s="693" t="e">
        <f>IF(B40="NÃO SELECIONADO","","X")</f>
        <v>#REF!</v>
      </c>
      <c r="D40" s="694" t="e">
        <f>IF($C40="X",'8_Subcomp 1_2'!#REF!,"")</f>
        <v>#REF!</v>
      </c>
      <c r="E40" s="695" t="e">
        <f>IF($C40="X",'8_Subcomp 1_2'!#REF!,"")</f>
        <v>#REF!</v>
      </c>
      <c r="F40" s="696" t="e">
        <f>IF($C40="X",'8_Subcomp 1_2'!#REF!,"")</f>
        <v>#REF!</v>
      </c>
      <c r="G40" s="697" t="e">
        <f t="shared" si="5"/>
        <v>#REF!</v>
      </c>
      <c r="H40" s="698" t="e">
        <f>IF($C40="X",'8_Subcomp 1_2'!#REF!,"")</f>
        <v>#REF!</v>
      </c>
      <c r="I40" s="695" t="e">
        <f>IF($C40="X",'8_Subcomp 1_2'!#REF!,"")</f>
        <v>#REF!</v>
      </c>
      <c r="J40" s="696" t="e">
        <f>IF($C40="X",'8_Subcomp 1_2'!#REF!,"")</f>
        <v>#REF!</v>
      </c>
      <c r="K40" s="696" t="e">
        <f>NA()</f>
        <v>#N/A</v>
      </c>
      <c r="L40" s="697" t="e">
        <f t="shared" si="6"/>
        <v>#REF!</v>
      </c>
      <c r="M40" s="699" t="e">
        <f>IF($C40="X",'8_Subcomp 1_2'!#REF!,"")</f>
        <v>#REF!</v>
      </c>
      <c r="N40" s="695" t="e">
        <f>IF($C40="X",'8_Subcomp 1_2'!#REF!,"")</f>
        <v>#REF!</v>
      </c>
      <c r="O40" s="696" t="e">
        <f>IF($C40="X",'8_Subcomp 1_2'!#REF!,"")</f>
        <v>#REF!</v>
      </c>
      <c r="P40" s="697" t="e">
        <f t="shared" si="7"/>
        <v>#REF!</v>
      </c>
      <c r="Q40" s="699" t="e">
        <f>IF($C40="X",'8_Subcomp 1_2'!#REF!,"")</f>
        <v>#REF!</v>
      </c>
      <c r="R40" s="695" t="e">
        <f>IF($C40="X",'8_Subcomp 1_2'!#REF!,"")</f>
        <v>#REF!</v>
      </c>
      <c r="S40" s="696" t="e">
        <f>IF($C40="X",'8_Subcomp 1_2'!#REF!,"")</f>
        <v>#REF!</v>
      </c>
      <c r="T40" s="697" t="e">
        <f t="shared" si="8"/>
        <v>#REF!</v>
      </c>
      <c r="U40" s="699" t="e">
        <f>IF($C40="X",'8_Subcomp 1_2'!#REF!,"")</f>
        <v>#REF!</v>
      </c>
      <c r="V40" s="695" t="e">
        <f>IF($C40="X",'8_Subcomp 1_2'!#REF!,"")</f>
        <v>#REF!</v>
      </c>
      <c r="W40" s="696" t="e">
        <f>IF($C40="X",'8_Subcomp 1_2'!#REF!,"")</f>
        <v>#REF!</v>
      </c>
      <c r="X40" s="700" t="e">
        <f t="shared" si="9"/>
        <v>#REF!</v>
      </c>
    </row>
    <row r="41" spans="1:24" ht="12.75">
      <c r="A41" s="863"/>
      <c r="B41" s="865"/>
      <c r="C41" s="693" t="e">
        <f>IF(B40="NÃO SELECIONADO","","X")</f>
        <v>#REF!</v>
      </c>
      <c r="D41" s="694" t="e">
        <f>IF($C41="X",'8_Subcomp 1_2'!#REF!,"")</f>
        <v>#REF!</v>
      </c>
      <c r="E41" s="695" t="e">
        <f>IF($C41="X",'8_Subcomp 1_2'!#REF!,"")</f>
        <v>#REF!</v>
      </c>
      <c r="F41" s="696" t="e">
        <f>IF($C41="X",'8_Subcomp 1_2'!#REF!,"")</f>
        <v>#REF!</v>
      </c>
      <c r="G41" s="697" t="e">
        <f t="shared" si="5"/>
        <v>#REF!</v>
      </c>
      <c r="H41" s="698" t="e">
        <f>IF($C41="X",'8_Subcomp 1_2'!#REF!,"")</f>
        <v>#REF!</v>
      </c>
      <c r="I41" s="695" t="e">
        <f>IF($C41="X",'8_Subcomp 1_2'!#REF!,"")</f>
        <v>#REF!</v>
      </c>
      <c r="J41" s="696" t="e">
        <f>IF($C41="X",'8_Subcomp 1_2'!#REF!,"")</f>
        <v>#REF!</v>
      </c>
      <c r="K41" s="696" t="e">
        <f>NA()</f>
        <v>#N/A</v>
      </c>
      <c r="L41" s="697" t="e">
        <f t="shared" si="6"/>
        <v>#REF!</v>
      </c>
      <c r="M41" s="699" t="e">
        <f>IF($C41="X",'8_Subcomp 1_2'!#REF!,"")</f>
        <v>#REF!</v>
      </c>
      <c r="N41" s="695" t="e">
        <f>IF($C41="X",'8_Subcomp 1_2'!#REF!,"")</f>
        <v>#REF!</v>
      </c>
      <c r="O41" s="696" t="e">
        <f>IF($C41="X",'8_Subcomp 1_2'!#REF!,"")</f>
        <v>#REF!</v>
      </c>
      <c r="P41" s="697" t="e">
        <f t="shared" si="7"/>
        <v>#REF!</v>
      </c>
      <c r="Q41" s="699" t="e">
        <f>IF($C41="X",'8_Subcomp 1_2'!#REF!,"")</f>
        <v>#REF!</v>
      </c>
      <c r="R41" s="695" t="e">
        <f>IF($C41="X",'8_Subcomp 1_2'!#REF!,"")</f>
        <v>#REF!</v>
      </c>
      <c r="S41" s="696" t="e">
        <f>IF($C41="X",'8_Subcomp 1_2'!#REF!,"")</f>
        <v>#REF!</v>
      </c>
      <c r="T41" s="697" t="e">
        <f t="shared" si="8"/>
        <v>#REF!</v>
      </c>
      <c r="U41" s="699" t="e">
        <f>IF($C41="X",'8_Subcomp 1_2'!#REF!,"")</f>
        <v>#REF!</v>
      </c>
      <c r="V41" s="695" t="e">
        <f>IF($C41="X",'8_Subcomp 1_2'!#REF!,"")</f>
        <v>#REF!</v>
      </c>
      <c r="W41" s="696" t="e">
        <f>IF($C41="X",'8_Subcomp 1_2'!#REF!,"")</f>
        <v>#REF!</v>
      </c>
      <c r="X41" s="700" t="e">
        <f t="shared" si="9"/>
        <v>#REF!</v>
      </c>
    </row>
    <row r="42" spans="1:24" ht="12.75">
      <c r="A42" s="863"/>
      <c r="B42" s="865"/>
      <c r="C42" s="693" t="e">
        <f>IF(B40="NÃO SELECIONADO","","X")</f>
        <v>#REF!</v>
      </c>
      <c r="D42" s="694" t="e">
        <f>IF($C42="X",'8_Subcomp 1_2'!#REF!,"")</f>
        <v>#REF!</v>
      </c>
      <c r="E42" s="695" t="e">
        <f>IF($C42="X",'8_Subcomp 1_2'!#REF!,"")</f>
        <v>#REF!</v>
      </c>
      <c r="F42" s="696" t="e">
        <f>IF($C42="X",'8_Subcomp 1_2'!#REF!,"")</f>
        <v>#REF!</v>
      </c>
      <c r="G42" s="697" t="e">
        <f t="shared" si="5"/>
        <v>#REF!</v>
      </c>
      <c r="H42" s="698" t="e">
        <f>IF($C42="X",'8_Subcomp 1_2'!#REF!,"")</f>
        <v>#REF!</v>
      </c>
      <c r="I42" s="695" t="e">
        <f>IF($C42="X",'8_Subcomp 1_2'!#REF!,"")</f>
        <v>#REF!</v>
      </c>
      <c r="J42" s="696" t="e">
        <f>IF($C42="X",'8_Subcomp 1_2'!#REF!,"")</f>
        <v>#REF!</v>
      </c>
      <c r="K42" s="696" t="e">
        <f>NA()</f>
        <v>#N/A</v>
      </c>
      <c r="L42" s="697" t="e">
        <f t="shared" si="6"/>
        <v>#REF!</v>
      </c>
      <c r="M42" s="699" t="e">
        <f>IF($C42="X",'8_Subcomp 1_2'!#REF!,"")</f>
        <v>#REF!</v>
      </c>
      <c r="N42" s="695" t="e">
        <f>IF($C42="X",'8_Subcomp 1_2'!#REF!,"")</f>
        <v>#REF!</v>
      </c>
      <c r="O42" s="696" t="e">
        <f>IF($C42="X",'8_Subcomp 1_2'!#REF!,"")</f>
        <v>#REF!</v>
      </c>
      <c r="P42" s="697" t="e">
        <f t="shared" si="7"/>
        <v>#REF!</v>
      </c>
      <c r="Q42" s="699" t="e">
        <f>IF($C42="X",'8_Subcomp 1_2'!#REF!,"")</f>
        <v>#REF!</v>
      </c>
      <c r="R42" s="695" t="e">
        <f>IF($C42="X",'8_Subcomp 1_2'!#REF!,"")</f>
        <v>#REF!</v>
      </c>
      <c r="S42" s="696" t="e">
        <f>IF($C42="X",'8_Subcomp 1_2'!#REF!,"")</f>
        <v>#REF!</v>
      </c>
      <c r="T42" s="697" t="e">
        <f t="shared" si="8"/>
        <v>#REF!</v>
      </c>
      <c r="U42" s="699" t="e">
        <f>IF($C42="X",'8_Subcomp 1_2'!#REF!,"")</f>
        <v>#REF!</v>
      </c>
      <c r="V42" s="695" t="e">
        <f>IF($C42="X",'8_Subcomp 1_2'!#REF!,"")</f>
        <v>#REF!</v>
      </c>
      <c r="W42" s="696" t="e">
        <f>IF($C42="X",'8_Subcomp 1_2'!#REF!,"")</f>
        <v>#REF!</v>
      </c>
      <c r="X42" s="700" t="e">
        <f t="shared" si="9"/>
        <v>#REF!</v>
      </c>
    </row>
    <row r="43" spans="1:24" ht="12.75">
      <c r="A43" s="863"/>
      <c r="B43" s="865"/>
      <c r="C43" s="693" t="e">
        <f>IF(B40="NÃO SELECIONADO","","X")</f>
        <v>#REF!</v>
      </c>
      <c r="D43" s="694" t="e">
        <f>IF($C43="X",'8_Subcomp 1_2'!#REF!,"")</f>
        <v>#REF!</v>
      </c>
      <c r="E43" s="695" t="e">
        <f>IF($C43="X",'8_Subcomp 1_2'!#REF!,"")</f>
        <v>#REF!</v>
      </c>
      <c r="F43" s="696" t="e">
        <f>IF($C43="X",'8_Subcomp 1_2'!#REF!,"")</f>
        <v>#REF!</v>
      </c>
      <c r="G43" s="697" t="e">
        <f t="shared" si="5"/>
        <v>#REF!</v>
      </c>
      <c r="H43" s="698" t="e">
        <f>IF($C43="X",'8_Subcomp 1_2'!#REF!,"")</f>
        <v>#REF!</v>
      </c>
      <c r="I43" s="695" t="e">
        <f>IF($C43="X",'8_Subcomp 1_2'!#REF!,"")</f>
        <v>#REF!</v>
      </c>
      <c r="J43" s="696" t="e">
        <f>IF($C43="X",'8_Subcomp 1_2'!#REF!,"")</f>
        <v>#REF!</v>
      </c>
      <c r="K43" s="696" t="e">
        <f>NA()</f>
        <v>#N/A</v>
      </c>
      <c r="L43" s="697" t="e">
        <f t="shared" si="6"/>
        <v>#REF!</v>
      </c>
      <c r="M43" s="699" t="e">
        <f>IF($C43="X",'8_Subcomp 1_2'!#REF!,"")</f>
        <v>#REF!</v>
      </c>
      <c r="N43" s="695" t="e">
        <f>IF($C43="X",'8_Subcomp 1_2'!#REF!,"")</f>
        <v>#REF!</v>
      </c>
      <c r="O43" s="696" t="e">
        <f>IF($C43="X",'8_Subcomp 1_2'!#REF!,"")</f>
        <v>#REF!</v>
      </c>
      <c r="P43" s="697" t="e">
        <f t="shared" si="7"/>
        <v>#REF!</v>
      </c>
      <c r="Q43" s="699" t="e">
        <f>IF($C43="X",'8_Subcomp 1_2'!#REF!,"")</f>
        <v>#REF!</v>
      </c>
      <c r="R43" s="695" t="e">
        <f>IF($C43="X",'8_Subcomp 1_2'!#REF!,"")</f>
        <v>#REF!</v>
      </c>
      <c r="S43" s="696" t="e">
        <f>IF($C43="X",'8_Subcomp 1_2'!#REF!,"")</f>
        <v>#REF!</v>
      </c>
      <c r="T43" s="697" t="e">
        <f t="shared" si="8"/>
        <v>#REF!</v>
      </c>
      <c r="U43" s="699" t="e">
        <f>IF($C43="X",'8_Subcomp 1_2'!#REF!,"")</f>
        <v>#REF!</v>
      </c>
      <c r="V43" s="695" t="e">
        <f>IF($C43="X",'8_Subcomp 1_2'!#REF!,"")</f>
        <v>#REF!</v>
      </c>
      <c r="W43" s="696" t="e">
        <f>IF($C43="X",'8_Subcomp 1_2'!#REF!,"")</f>
        <v>#REF!</v>
      </c>
      <c r="X43" s="700" t="e">
        <f t="shared" si="9"/>
        <v>#REF!</v>
      </c>
    </row>
    <row r="44" spans="1:24" ht="12.75">
      <c r="A44" s="863"/>
      <c r="B44" s="865"/>
      <c r="C44" s="693" t="e">
        <f>IF(B40="NÃO SELECIONADO","","X")</f>
        <v>#REF!</v>
      </c>
      <c r="D44" s="694" t="e">
        <f>IF($C44="X",'8_Subcomp 1_2'!#REF!,"")</f>
        <v>#REF!</v>
      </c>
      <c r="E44" s="695" t="e">
        <f>IF($C44="X",'8_Subcomp 1_2'!#REF!,"")</f>
        <v>#REF!</v>
      </c>
      <c r="F44" s="696" t="e">
        <f>IF($C44="X",'8_Subcomp 1_2'!#REF!,"")</f>
        <v>#REF!</v>
      </c>
      <c r="G44" s="697" t="e">
        <f t="shared" si="5"/>
        <v>#REF!</v>
      </c>
      <c r="H44" s="698" t="e">
        <f>IF($C44="X",'8_Subcomp 1_2'!#REF!,"")</f>
        <v>#REF!</v>
      </c>
      <c r="I44" s="695" t="e">
        <f>IF($C44="X",'8_Subcomp 1_2'!#REF!,"")</f>
        <v>#REF!</v>
      </c>
      <c r="J44" s="696" t="e">
        <f>IF($C44="X",'8_Subcomp 1_2'!#REF!,"")</f>
        <v>#REF!</v>
      </c>
      <c r="K44" s="696" t="e">
        <f>NA()</f>
        <v>#N/A</v>
      </c>
      <c r="L44" s="697" t="e">
        <f t="shared" si="6"/>
        <v>#REF!</v>
      </c>
      <c r="M44" s="699" t="e">
        <f>IF($C44="X",'8_Subcomp 1_2'!#REF!,"")</f>
        <v>#REF!</v>
      </c>
      <c r="N44" s="695" t="e">
        <f>IF($C44="X",'8_Subcomp 1_2'!#REF!,"")</f>
        <v>#REF!</v>
      </c>
      <c r="O44" s="696" t="e">
        <f>IF($C44="X",'8_Subcomp 1_2'!#REF!,"")</f>
        <v>#REF!</v>
      </c>
      <c r="P44" s="697" t="e">
        <f t="shared" si="7"/>
        <v>#REF!</v>
      </c>
      <c r="Q44" s="699" t="e">
        <f>IF($C44="X",'8_Subcomp 1_2'!#REF!,"")</f>
        <v>#REF!</v>
      </c>
      <c r="R44" s="695" t="e">
        <f>IF($C44="X",'8_Subcomp 1_2'!#REF!,"")</f>
        <v>#REF!</v>
      </c>
      <c r="S44" s="696" t="e">
        <f>IF($C44="X",'8_Subcomp 1_2'!#REF!,"")</f>
        <v>#REF!</v>
      </c>
      <c r="T44" s="697" t="e">
        <f t="shared" si="8"/>
        <v>#REF!</v>
      </c>
      <c r="U44" s="699" t="e">
        <f>IF($C44="X",'8_Subcomp 1_2'!#REF!,"")</f>
        <v>#REF!</v>
      </c>
      <c r="V44" s="695" t="e">
        <f>IF($C44="X",'8_Subcomp 1_2'!#REF!,"")</f>
        <v>#REF!</v>
      </c>
      <c r="W44" s="696" t="e">
        <f>IF($C44="X",'8_Subcomp 1_2'!#REF!,"")</f>
        <v>#REF!</v>
      </c>
      <c r="X44" s="700" t="e">
        <f t="shared" si="9"/>
        <v>#REF!</v>
      </c>
    </row>
    <row r="45" spans="1:24" ht="12.75">
      <c r="A45" s="863">
        <f>A40+1</f>
        <v>9</v>
      </c>
      <c r="B45" s="865" t="e">
        <f>IF(AND('6_ME Comp Subcomp e Produtos'!B15="Sim",'6_ME Comp Subcomp e Produtos'!#REF!="Sim"),'6_ME Comp Subcomp e Produtos'!A15,"NÃO SELECIONADO")</f>
        <v>#REF!</v>
      </c>
      <c r="C45" s="693" t="e">
        <f>IF(B45="NÃO SELECIONADO","","X")</f>
        <v>#REF!</v>
      </c>
      <c r="D45" s="694" t="e">
        <f>IF($C45="X",'8_Subcomp 1_2'!#REF!,"")</f>
        <v>#REF!</v>
      </c>
      <c r="E45" s="695" t="e">
        <f>IF($C45="X",'8_Subcomp 1_2'!#REF!,"")</f>
        <v>#REF!</v>
      </c>
      <c r="F45" s="696" t="e">
        <f>IF($C45="X",'8_Subcomp 1_2'!#REF!,"")</f>
        <v>#REF!</v>
      </c>
      <c r="G45" s="697" t="e">
        <f t="shared" si="5"/>
        <v>#REF!</v>
      </c>
      <c r="H45" s="698" t="e">
        <f>IF($C45="X",'8_Subcomp 1_2'!#REF!,"")</f>
        <v>#REF!</v>
      </c>
      <c r="I45" s="695" t="e">
        <f>IF($C45="X",'8_Subcomp 1_2'!#REF!,"")</f>
        <v>#REF!</v>
      </c>
      <c r="J45" s="696" t="e">
        <f>IF($C45="X",'8_Subcomp 1_2'!#REF!,"")</f>
        <v>#REF!</v>
      </c>
      <c r="K45" s="696" t="e">
        <f>NA()</f>
        <v>#N/A</v>
      </c>
      <c r="L45" s="697" t="e">
        <f t="shared" si="6"/>
        <v>#REF!</v>
      </c>
      <c r="M45" s="699" t="e">
        <f>IF($C45="X",'8_Subcomp 1_2'!#REF!,"")</f>
        <v>#REF!</v>
      </c>
      <c r="N45" s="695" t="e">
        <f>IF($C45="X",'8_Subcomp 1_2'!#REF!,"")</f>
        <v>#REF!</v>
      </c>
      <c r="O45" s="696" t="e">
        <f>IF($C45="X",'8_Subcomp 1_2'!#REF!,"")</f>
        <v>#REF!</v>
      </c>
      <c r="P45" s="697" t="e">
        <f t="shared" si="7"/>
        <v>#REF!</v>
      </c>
      <c r="Q45" s="699" t="e">
        <f>IF($C45="X",'8_Subcomp 1_2'!#REF!,"")</f>
        <v>#REF!</v>
      </c>
      <c r="R45" s="695" t="e">
        <f>IF($C45="X",'8_Subcomp 1_2'!#REF!,"")</f>
        <v>#REF!</v>
      </c>
      <c r="S45" s="696" t="e">
        <f>IF($C45="X",'8_Subcomp 1_2'!#REF!,"")</f>
        <v>#REF!</v>
      </c>
      <c r="T45" s="697" t="e">
        <f t="shared" si="8"/>
        <v>#REF!</v>
      </c>
      <c r="U45" s="699" t="e">
        <f>IF($C45="X",'8_Subcomp 1_2'!#REF!,"")</f>
        <v>#REF!</v>
      </c>
      <c r="V45" s="695" t="e">
        <f>IF($C45="X",'8_Subcomp 1_2'!#REF!,"")</f>
        <v>#REF!</v>
      </c>
      <c r="W45" s="696" t="e">
        <f>IF($C45="X",'8_Subcomp 1_2'!#REF!,"")</f>
        <v>#REF!</v>
      </c>
      <c r="X45" s="700" t="e">
        <f t="shared" si="9"/>
        <v>#REF!</v>
      </c>
    </row>
    <row r="46" spans="1:24" ht="12.75">
      <c r="A46" s="863"/>
      <c r="B46" s="865"/>
      <c r="C46" s="693" t="e">
        <f>IF(B45="NÃO SELECIONADO","","X")</f>
        <v>#REF!</v>
      </c>
      <c r="D46" s="694" t="e">
        <f>IF($C46="X",'8_Subcomp 1_2'!#REF!,"")</f>
        <v>#REF!</v>
      </c>
      <c r="E46" s="695" t="e">
        <f>IF($C46="X",'8_Subcomp 1_2'!#REF!,"")</f>
        <v>#REF!</v>
      </c>
      <c r="F46" s="696" t="e">
        <f>IF($C46="X",'8_Subcomp 1_2'!#REF!,"")</f>
        <v>#REF!</v>
      </c>
      <c r="G46" s="697" t="e">
        <f t="shared" si="5"/>
        <v>#REF!</v>
      </c>
      <c r="H46" s="698" t="e">
        <f>IF($C46="X",'8_Subcomp 1_2'!#REF!,"")</f>
        <v>#REF!</v>
      </c>
      <c r="I46" s="695" t="e">
        <f>IF($C46="X",'8_Subcomp 1_2'!#REF!,"")</f>
        <v>#REF!</v>
      </c>
      <c r="J46" s="696" t="e">
        <f>IF($C46="X",'8_Subcomp 1_2'!#REF!,"")</f>
        <v>#REF!</v>
      </c>
      <c r="K46" s="696" t="e">
        <f>NA()</f>
        <v>#N/A</v>
      </c>
      <c r="L46" s="697" t="e">
        <f t="shared" si="6"/>
        <v>#REF!</v>
      </c>
      <c r="M46" s="699" t="e">
        <f>IF($C46="X",'8_Subcomp 1_2'!#REF!,"")</f>
        <v>#REF!</v>
      </c>
      <c r="N46" s="695" t="e">
        <f>IF($C46="X",'8_Subcomp 1_2'!#REF!,"")</f>
        <v>#REF!</v>
      </c>
      <c r="O46" s="696" t="e">
        <f>IF($C46="X",'8_Subcomp 1_2'!#REF!,"")</f>
        <v>#REF!</v>
      </c>
      <c r="P46" s="697" t="e">
        <f t="shared" si="7"/>
        <v>#REF!</v>
      </c>
      <c r="Q46" s="699" t="e">
        <f>IF($C46="X",'8_Subcomp 1_2'!#REF!,"")</f>
        <v>#REF!</v>
      </c>
      <c r="R46" s="695" t="e">
        <f>IF($C46="X",'8_Subcomp 1_2'!#REF!,"")</f>
        <v>#REF!</v>
      </c>
      <c r="S46" s="696" t="e">
        <f>IF($C46="X",'8_Subcomp 1_2'!#REF!,"")</f>
        <v>#REF!</v>
      </c>
      <c r="T46" s="697" t="e">
        <f t="shared" si="8"/>
        <v>#REF!</v>
      </c>
      <c r="U46" s="699" t="e">
        <f>IF($C46="X",'8_Subcomp 1_2'!#REF!,"")</f>
        <v>#REF!</v>
      </c>
      <c r="V46" s="695" t="e">
        <f>IF($C46="X",'8_Subcomp 1_2'!#REF!,"")</f>
        <v>#REF!</v>
      </c>
      <c r="W46" s="696" t="e">
        <f>IF($C46="X",'8_Subcomp 1_2'!#REF!,"")</f>
        <v>#REF!</v>
      </c>
      <c r="X46" s="700" t="e">
        <f t="shared" si="9"/>
        <v>#REF!</v>
      </c>
    </row>
    <row r="47" spans="1:24" ht="12.75">
      <c r="A47" s="863"/>
      <c r="B47" s="865"/>
      <c r="C47" s="693" t="e">
        <f>IF(B45="NÃO SELECIONADO","","X")</f>
        <v>#REF!</v>
      </c>
      <c r="D47" s="694" t="e">
        <f>IF($C47="X",'8_Subcomp 1_2'!#REF!,"")</f>
        <v>#REF!</v>
      </c>
      <c r="E47" s="695" t="e">
        <f>IF($C47="X",'8_Subcomp 1_2'!#REF!,"")</f>
        <v>#REF!</v>
      </c>
      <c r="F47" s="696" t="e">
        <f>IF($C47="X",'8_Subcomp 1_2'!#REF!,"")</f>
        <v>#REF!</v>
      </c>
      <c r="G47" s="697" t="e">
        <f t="shared" si="5"/>
        <v>#REF!</v>
      </c>
      <c r="H47" s="698" t="e">
        <f>IF($C47="X",'8_Subcomp 1_2'!#REF!,"")</f>
        <v>#REF!</v>
      </c>
      <c r="I47" s="695" t="e">
        <f>IF($C47="X",'8_Subcomp 1_2'!#REF!,"")</f>
        <v>#REF!</v>
      </c>
      <c r="J47" s="696" t="e">
        <f>IF($C47="X",'8_Subcomp 1_2'!#REF!,"")</f>
        <v>#REF!</v>
      </c>
      <c r="K47" s="696" t="e">
        <f>NA()</f>
        <v>#N/A</v>
      </c>
      <c r="L47" s="697" t="e">
        <f t="shared" si="6"/>
        <v>#REF!</v>
      </c>
      <c r="M47" s="699" t="e">
        <f>IF($C47="X",'8_Subcomp 1_2'!#REF!,"")</f>
        <v>#REF!</v>
      </c>
      <c r="N47" s="695" t="e">
        <f>IF($C47="X",'8_Subcomp 1_2'!#REF!,"")</f>
        <v>#REF!</v>
      </c>
      <c r="O47" s="696" t="e">
        <f>IF($C47="X",'8_Subcomp 1_2'!#REF!,"")</f>
        <v>#REF!</v>
      </c>
      <c r="P47" s="697" t="e">
        <f t="shared" si="7"/>
        <v>#REF!</v>
      </c>
      <c r="Q47" s="699" t="e">
        <f>IF($C47="X",'8_Subcomp 1_2'!#REF!,"")</f>
        <v>#REF!</v>
      </c>
      <c r="R47" s="695" t="e">
        <f>IF($C47="X",'8_Subcomp 1_2'!#REF!,"")</f>
        <v>#REF!</v>
      </c>
      <c r="S47" s="696" t="e">
        <f>IF($C47="X",'8_Subcomp 1_2'!#REF!,"")</f>
        <v>#REF!</v>
      </c>
      <c r="T47" s="697" t="e">
        <f t="shared" si="8"/>
        <v>#REF!</v>
      </c>
      <c r="U47" s="699" t="e">
        <f>IF($C47="X",'8_Subcomp 1_2'!#REF!,"")</f>
        <v>#REF!</v>
      </c>
      <c r="V47" s="695" t="e">
        <f>IF($C47="X",'8_Subcomp 1_2'!#REF!,"")</f>
        <v>#REF!</v>
      </c>
      <c r="W47" s="696" t="e">
        <f>IF($C47="X",'8_Subcomp 1_2'!#REF!,"")</f>
        <v>#REF!</v>
      </c>
      <c r="X47" s="700" t="e">
        <f t="shared" si="9"/>
        <v>#REF!</v>
      </c>
    </row>
    <row r="48" spans="1:24" ht="12.75">
      <c r="A48" s="863"/>
      <c r="B48" s="865"/>
      <c r="C48" s="693" t="e">
        <f>IF(B45="NÃO SELECIONADO","","X")</f>
        <v>#REF!</v>
      </c>
      <c r="D48" s="694" t="e">
        <f>IF($C48="X",'8_Subcomp 1_2'!#REF!,"")</f>
        <v>#REF!</v>
      </c>
      <c r="E48" s="695" t="e">
        <f>IF($C48="X",'8_Subcomp 1_2'!#REF!,"")</f>
        <v>#REF!</v>
      </c>
      <c r="F48" s="696" t="e">
        <f>IF($C48="X",'8_Subcomp 1_2'!#REF!,"")</f>
        <v>#REF!</v>
      </c>
      <c r="G48" s="697" t="e">
        <f t="shared" si="5"/>
        <v>#REF!</v>
      </c>
      <c r="H48" s="698" t="e">
        <f>IF($C48="X",'8_Subcomp 1_2'!#REF!,"")</f>
        <v>#REF!</v>
      </c>
      <c r="I48" s="695" t="e">
        <f>IF($C48="X",'8_Subcomp 1_2'!#REF!,"")</f>
        <v>#REF!</v>
      </c>
      <c r="J48" s="696" t="e">
        <f>IF($C48="X",'8_Subcomp 1_2'!#REF!,"")</f>
        <v>#REF!</v>
      </c>
      <c r="K48" s="696" t="e">
        <f>NA()</f>
        <v>#N/A</v>
      </c>
      <c r="L48" s="697" t="e">
        <f t="shared" si="6"/>
        <v>#REF!</v>
      </c>
      <c r="M48" s="699" t="e">
        <f>IF($C48="X",'8_Subcomp 1_2'!#REF!,"")</f>
        <v>#REF!</v>
      </c>
      <c r="N48" s="695" t="e">
        <f>IF($C48="X",'8_Subcomp 1_2'!#REF!,"")</f>
        <v>#REF!</v>
      </c>
      <c r="O48" s="696" t="e">
        <f>IF($C48="X",'8_Subcomp 1_2'!#REF!,"")</f>
        <v>#REF!</v>
      </c>
      <c r="P48" s="697" t="e">
        <f t="shared" si="7"/>
        <v>#REF!</v>
      </c>
      <c r="Q48" s="699" t="e">
        <f>IF($C48="X",'8_Subcomp 1_2'!#REF!,"")</f>
        <v>#REF!</v>
      </c>
      <c r="R48" s="695" t="e">
        <f>IF($C48="X",'8_Subcomp 1_2'!#REF!,"")</f>
        <v>#REF!</v>
      </c>
      <c r="S48" s="696" t="e">
        <f>IF($C48="X",'8_Subcomp 1_2'!#REF!,"")</f>
        <v>#REF!</v>
      </c>
      <c r="T48" s="697" t="e">
        <f t="shared" si="8"/>
        <v>#REF!</v>
      </c>
      <c r="U48" s="699" t="e">
        <f>IF($C48="X",'8_Subcomp 1_2'!#REF!,"")</f>
        <v>#REF!</v>
      </c>
      <c r="V48" s="695" t="e">
        <f>IF($C48="X",'8_Subcomp 1_2'!#REF!,"")</f>
        <v>#REF!</v>
      </c>
      <c r="W48" s="696" t="e">
        <f>IF($C48="X",'8_Subcomp 1_2'!#REF!,"")</f>
        <v>#REF!</v>
      </c>
      <c r="X48" s="700" t="e">
        <f t="shared" si="9"/>
        <v>#REF!</v>
      </c>
    </row>
    <row r="49" spans="1:24" ht="12.75">
      <c r="A49" s="863"/>
      <c r="B49" s="865"/>
      <c r="C49" s="693" t="e">
        <f>IF(B45="NÃO SELECIONADO","","X")</f>
        <v>#REF!</v>
      </c>
      <c r="D49" s="694" t="e">
        <f>IF($C49="X",'8_Subcomp 1_2'!#REF!,"")</f>
        <v>#REF!</v>
      </c>
      <c r="E49" s="695" t="e">
        <f>IF($C49="X",'8_Subcomp 1_2'!#REF!,"")</f>
        <v>#REF!</v>
      </c>
      <c r="F49" s="696" t="e">
        <f>IF($C49="X",'8_Subcomp 1_2'!#REF!,"")</f>
        <v>#REF!</v>
      </c>
      <c r="G49" s="697" t="e">
        <f t="shared" si="5"/>
        <v>#REF!</v>
      </c>
      <c r="H49" s="698" t="e">
        <f>IF($C49="X",'8_Subcomp 1_2'!#REF!,"")</f>
        <v>#REF!</v>
      </c>
      <c r="I49" s="695" t="e">
        <f>IF($C49="X",'8_Subcomp 1_2'!#REF!,"")</f>
        <v>#REF!</v>
      </c>
      <c r="J49" s="696" t="e">
        <f>IF($C49="X",'8_Subcomp 1_2'!#REF!,"")</f>
        <v>#REF!</v>
      </c>
      <c r="K49" s="696" t="e">
        <f>NA()</f>
        <v>#N/A</v>
      </c>
      <c r="L49" s="697" t="e">
        <f t="shared" si="6"/>
        <v>#REF!</v>
      </c>
      <c r="M49" s="699" t="e">
        <f>IF($C49="X",'8_Subcomp 1_2'!#REF!,"")</f>
        <v>#REF!</v>
      </c>
      <c r="N49" s="695" t="e">
        <f>IF($C49="X",'8_Subcomp 1_2'!#REF!,"")</f>
        <v>#REF!</v>
      </c>
      <c r="O49" s="696" t="e">
        <f>IF($C49="X",'8_Subcomp 1_2'!#REF!,"")</f>
        <v>#REF!</v>
      </c>
      <c r="P49" s="697" t="e">
        <f t="shared" si="7"/>
        <v>#REF!</v>
      </c>
      <c r="Q49" s="699" t="e">
        <f>IF($C49="X",'8_Subcomp 1_2'!#REF!,"")</f>
        <v>#REF!</v>
      </c>
      <c r="R49" s="695" t="e">
        <f>IF($C49="X",'8_Subcomp 1_2'!#REF!,"")</f>
        <v>#REF!</v>
      </c>
      <c r="S49" s="696" t="e">
        <f>IF($C49="X",'8_Subcomp 1_2'!#REF!,"")</f>
        <v>#REF!</v>
      </c>
      <c r="T49" s="697" t="e">
        <f t="shared" si="8"/>
        <v>#REF!</v>
      </c>
      <c r="U49" s="699" t="e">
        <f>IF($C49="X",'8_Subcomp 1_2'!#REF!,"")</f>
        <v>#REF!</v>
      </c>
      <c r="V49" s="695" t="e">
        <f>IF($C49="X",'8_Subcomp 1_2'!#REF!,"")</f>
        <v>#REF!</v>
      </c>
      <c r="W49" s="696" t="e">
        <f>IF($C49="X",'8_Subcomp 1_2'!#REF!,"")</f>
        <v>#REF!</v>
      </c>
      <c r="X49" s="700" t="e">
        <f t="shared" si="9"/>
        <v>#REF!</v>
      </c>
    </row>
    <row r="50" spans="1:24" ht="12.75">
      <c r="A50" s="863">
        <f>A45+1</f>
        <v>10</v>
      </c>
      <c r="B50" s="865" t="e">
        <f>IF(AND('6_ME Comp Subcomp e Produtos'!B28="Sim",'6_ME Comp Subcomp e Produtos'!#REF!="Sim"),'6_ME Comp Subcomp e Produtos'!A28,"NÃO SELECIONADO")</f>
        <v>#REF!</v>
      </c>
      <c r="C50" s="693" t="e">
        <f>IF(B50="NÃO SELECIONADO","","X")</f>
        <v>#REF!</v>
      </c>
      <c r="D50" s="694" t="e">
        <f>IF($C45="X",'8_Subcomp 1_2'!#REF!,"")</f>
        <v>#REF!</v>
      </c>
      <c r="E50" s="695" t="e">
        <f>IF($C50="X",'9_Subcomp 1_3'!E6,"")</f>
        <v>#REF!</v>
      </c>
      <c r="F50" s="696" t="e">
        <f>IF($C50="X",'9_Subcomp 1_3'!F6,"")</f>
        <v>#REF!</v>
      </c>
      <c r="G50" s="697" t="e">
        <f t="shared" si="5"/>
        <v>#REF!</v>
      </c>
      <c r="H50" s="698" t="e">
        <f>IF($C50="X",'9_Subcomp 1_3'!H6,"")</f>
        <v>#REF!</v>
      </c>
      <c r="I50" s="695" t="e">
        <f>IF($C50="X",'9_Subcomp 1_3'!I6,"")</f>
        <v>#REF!</v>
      </c>
      <c r="J50" s="696" t="e">
        <f>IF($C50="X",'9_Subcomp 1_3'!J6,"")</f>
        <v>#REF!</v>
      </c>
      <c r="K50" s="696" t="e">
        <f>NA()</f>
        <v>#N/A</v>
      </c>
      <c r="L50" s="697" t="e">
        <f t="shared" si="6"/>
        <v>#REF!</v>
      </c>
      <c r="M50" s="699" t="e">
        <f>IF($C50="X",'9_Subcomp 1_3'!L6,"")</f>
        <v>#REF!</v>
      </c>
      <c r="N50" s="695" t="e">
        <f>IF($C50="X",'9_Subcomp 1_3'!M6,"")</f>
        <v>#REF!</v>
      </c>
      <c r="O50" s="696" t="e">
        <f>IF($C50="X",'9_Subcomp 1_3'!N6,"")</f>
        <v>#REF!</v>
      </c>
      <c r="P50" s="697" t="e">
        <f t="shared" si="7"/>
        <v>#REF!</v>
      </c>
      <c r="Q50" s="699" t="e">
        <f>IF($C50="X",'9_Subcomp 1_3'!P6,"")</f>
        <v>#REF!</v>
      </c>
      <c r="R50" s="695" t="e">
        <f>IF($C50="X",'9_Subcomp 1_3'!Q6,"")</f>
        <v>#REF!</v>
      </c>
      <c r="S50" s="696" t="e">
        <f>IF($C50="X",'9_Subcomp 1_3'!R6,"")</f>
        <v>#REF!</v>
      </c>
      <c r="T50" s="697" t="e">
        <f t="shared" si="8"/>
        <v>#REF!</v>
      </c>
      <c r="U50" s="699" t="e">
        <f>IF($C50="X",'9_Subcomp 1_3'!T6,"")</f>
        <v>#REF!</v>
      </c>
      <c r="V50" s="695" t="e">
        <f>IF($C50="X",'9_Subcomp 1_3'!U6,"")</f>
        <v>#REF!</v>
      </c>
      <c r="W50" s="696" t="e">
        <f>IF($C50="X",'9_Subcomp 1_3'!V6,"")</f>
        <v>#REF!</v>
      </c>
      <c r="X50" s="700" t="e">
        <f t="shared" si="9"/>
        <v>#REF!</v>
      </c>
    </row>
    <row r="51" spans="1:24" ht="12.75">
      <c r="A51" s="863"/>
      <c r="B51" s="865"/>
      <c r="C51" s="693" t="e">
        <f>IF(B50="NÃO SELECIONADO","","X")</f>
        <v>#REF!</v>
      </c>
      <c r="D51" s="694" t="e">
        <f>IF($C46="X",'8_Subcomp 1_2'!#REF!,"")</f>
        <v>#REF!</v>
      </c>
      <c r="E51" s="695" t="e">
        <f>IF($C51="X",'9_Subcomp 1_3'!E7,"")</f>
        <v>#REF!</v>
      </c>
      <c r="F51" s="696" t="e">
        <f>IF($C51="X",'9_Subcomp 1_3'!F7,"")</f>
        <v>#REF!</v>
      </c>
      <c r="G51" s="697" t="e">
        <f t="shared" si="5"/>
        <v>#REF!</v>
      </c>
      <c r="H51" s="698" t="e">
        <f>IF($C51="X",'9_Subcomp 1_3'!H7,"")</f>
        <v>#REF!</v>
      </c>
      <c r="I51" s="695" t="e">
        <f>IF($C51="X",'9_Subcomp 1_3'!I7,"")</f>
        <v>#REF!</v>
      </c>
      <c r="J51" s="696" t="e">
        <f>IF($C51="X",'9_Subcomp 1_3'!J7,"")</f>
        <v>#REF!</v>
      </c>
      <c r="K51" s="696" t="e">
        <f>NA()</f>
        <v>#N/A</v>
      </c>
      <c r="L51" s="697" t="e">
        <f t="shared" si="6"/>
        <v>#REF!</v>
      </c>
      <c r="M51" s="699" t="e">
        <f>IF($C51="X",'9_Subcomp 1_3'!L7,"")</f>
        <v>#REF!</v>
      </c>
      <c r="N51" s="695" t="e">
        <f>IF($C51="X",'9_Subcomp 1_3'!M7,"")</f>
        <v>#REF!</v>
      </c>
      <c r="O51" s="696" t="e">
        <f>IF($C51="X",'9_Subcomp 1_3'!N7,"")</f>
        <v>#REF!</v>
      </c>
      <c r="P51" s="697" t="e">
        <f t="shared" si="7"/>
        <v>#REF!</v>
      </c>
      <c r="Q51" s="699" t="e">
        <f>IF($C51="X",'9_Subcomp 1_3'!P7,"")</f>
        <v>#REF!</v>
      </c>
      <c r="R51" s="695" t="e">
        <f>IF($C51="X",'9_Subcomp 1_3'!Q7,"")</f>
        <v>#REF!</v>
      </c>
      <c r="S51" s="696" t="e">
        <f>IF($C51="X",'9_Subcomp 1_3'!R7,"")</f>
        <v>#REF!</v>
      </c>
      <c r="T51" s="697" t="e">
        <f t="shared" si="8"/>
        <v>#REF!</v>
      </c>
      <c r="U51" s="699" t="e">
        <f>IF($C51="X",'9_Subcomp 1_3'!T7,"")</f>
        <v>#REF!</v>
      </c>
      <c r="V51" s="695" t="e">
        <f>IF($C51="X",'9_Subcomp 1_3'!U7,"")</f>
        <v>#REF!</v>
      </c>
      <c r="W51" s="696" t="e">
        <f>IF($C51="X",'9_Subcomp 1_3'!V7,"")</f>
        <v>#REF!</v>
      </c>
      <c r="X51" s="700" t="e">
        <f t="shared" si="9"/>
        <v>#REF!</v>
      </c>
    </row>
    <row r="52" spans="1:24" ht="12.75">
      <c r="A52" s="863"/>
      <c r="B52" s="865"/>
      <c r="C52" s="693" t="e">
        <f>IF(B50="NÃO SELECIONADO","","X")</f>
        <v>#REF!</v>
      </c>
      <c r="D52" s="694" t="e">
        <f>IF($C47="X",'8_Subcomp 1_2'!#REF!,"")</f>
        <v>#REF!</v>
      </c>
      <c r="E52" s="695" t="e">
        <f>IF($C52="X",'9_Subcomp 1_3'!E8,"")</f>
        <v>#REF!</v>
      </c>
      <c r="F52" s="696" t="e">
        <f>IF($C52="X",'9_Subcomp 1_3'!F8,"")</f>
        <v>#REF!</v>
      </c>
      <c r="G52" s="697" t="e">
        <f t="shared" si="5"/>
        <v>#REF!</v>
      </c>
      <c r="H52" s="698" t="e">
        <f>IF($C52="X",'9_Subcomp 1_3'!H8,"")</f>
        <v>#REF!</v>
      </c>
      <c r="I52" s="695" t="e">
        <f>IF($C52="X",'9_Subcomp 1_3'!I8,"")</f>
        <v>#REF!</v>
      </c>
      <c r="J52" s="696" t="e">
        <f>IF($C52="X",'9_Subcomp 1_3'!J8,"")</f>
        <v>#REF!</v>
      </c>
      <c r="K52" s="696" t="e">
        <f>NA()</f>
        <v>#N/A</v>
      </c>
      <c r="L52" s="697" t="e">
        <f t="shared" si="6"/>
        <v>#REF!</v>
      </c>
      <c r="M52" s="699" t="e">
        <f>IF($C52="X",'9_Subcomp 1_3'!L8,"")</f>
        <v>#REF!</v>
      </c>
      <c r="N52" s="695" t="e">
        <f>IF($C52="X",'9_Subcomp 1_3'!M8,"")</f>
        <v>#REF!</v>
      </c>
      <c r="O52" s="696" t="e">
        <f>IF($C52="X",'9_Subcomp 1_3'!N8,"")</f>
        <v>#REF!</v>
      </c>
      <c r="P52" s="697" t="e">
        <f t="shared" si="7"/>
        <v>#REF!</v>
      </c>
      <c r="Q52" s="699" t="e">
        <f>IF($C52="X",'9_Subcomp 1_3'!P8,"")</f>
        <v>#REF!</v>
      </c>
      <c r="R52" s="695" t="e">
        <f>IF($C52="X",'9_Subcomp 1_3'!Q8,"")</f>
        <v>#REF!</v>
      </c>
      <c r="S52" s="696" t="e">
        <f>IF($C52="X",'9_Subcomp 1_3'!R8,"")</f>
        <v>#REF!</v>
      </c>
      <c r="T52" s="697" t="e">
        <f t="shared" si="8"/>
        <v>#REF!</v>
      </c>
      <c r="U52" s="699" t="e">
        <f>IF($C52="X",'9_Subcomp 1_3'!T8,"")</f>
        <v>#REF!</v>
      </c>
      <c r="V52" s="695" t="e">
        <f>IF($C52="X",'9_Subcomp 1_3'!U8,"")</f>
        <v>#REF!</v>
      </c>
      <c r="W52" s="696" t="e">
        <f>IF($C52="X",'9_Subcomp 1_3'!V8,"")</f>
        <v>#REF!</v>
      </c>
      <c r="X52" s="700" t="e">
        <f t="shared" si="9"/>
        <v>#REF!</v>
      </c>
    </row>
    <row r="53" spans="1:24" ht="12.75">
      <c r="A53" s="863"/>
      <c r="B53" s="865"/>
      <c r="C53" s="693" t="e">
        <f>IF(B50="NÃO SELECIONADO","","X")</f>
        <v>#REF!</v>
      </c>
      <c r="D53" s="694" t="e">
        <f>IF($C48="X",'8_Subcomp 1_2'!#REF!,"")</f>
        <v>#REF!</v>
      </c>
      <c r="E53" s="695" t="e">
        <f>IF($C53="X",'9_Subcomp 1_3'!E10,"")</f>
        <v>#REF!</v>
      </c>
      <c r="F53" s="696" t="e">
        <f>IF($C53="X",'9_Subcomp 1_3'!F10,"")</f>
        <v>#REF!</v>
      </c>
      <c r="G53" s="697" t="e">
        <f t="shared" si="5"/>
        <v>#REF!</v>
      </c>
      <c r="H53" s="698" t="e">
        <f>IF($C53="X",'9_Subcomp 1_3'!H10,"")</f>
        <v>#REF!</v>
      </c>
      <c r="I53" s="695" t="e">
        <f>IF($C53="X",'9_Subcomp 1_3'!I10,"")</f>
        <v>#REF!</v>
      </c>
      <c r="J53" s="696" t="e">
        <f>IF($C53="X",'9_Subcomp 1_3'!J10,"")</f>
        <v>#REF!</v>
      </c>
      <c r="K53" s="696" t="e">
        <f>NA()</f>
        <v>#N/A</v>
      </c>
      <c r="L53" s="697" t="e">
        <f t="shared" si="6"/>
        <v>#REF!</v>
      </c>
      <c r="M53" s="699" t="e">
        <f>IF($C53="X",'9_Subcomp 1_3'!L10,"")</f>
        <v>#REF!</v>
      </c>
      <c r="N53" s="695" t="e">
        <f>IF($C53="X",'9_Subcomp 1_3'!M10,"")</f>
        <v>#REF!</v>
      </c>
      <c r="O53" s="696" t="e">
        <f>IF($C53="X",'9_Subcomp 1_3'!N10,"")</f>
        <v>#REF!</v>
      </c>
      <c r="P53" s="697" t="e">
        <f t="shared" si="7"/>
        <v>#REF!</v>
      </c>
      <c r="Q53" s="699" t="e">
        <f>IF($C53="X",'9_Subcomp 1_3'!P10,"")</f>
        <v>#REF!</v>
      </c>
      <c r="R53" s="695" t="e">
        <f>IF($C53="X",'9_Subcomp 1_3'!Q10,"")</f>
        <v>#REF!</v>
      </c>
      <c r="S53" s="696" t="e">
        <f>IF($C53="X",'9_Subcomp 1_3'!R10,"")</f>
        <v>#REF!</v>
      </c>
      <c r="T53" s="697" t="e">
        <f t="shared" si="8"/>
        <v>#REF!</v>
      </c>
      <c r="U53" s="699" t="e">
        <f>IF($C53="X",'9_Subcomp 1_3'!T10,"")</f>
        <v>#REF!</v>
      </c>
      <c r="V53" s="695" t="e">
        <f>IF($C53="X",'9_Subcomp 1_3'!U10,"")</f>
        <v>#REF!</v>
      </c>
      <c r="W53" s="696" t="e">
        <f>IF($C53="X",'9_Subcomp 1_3'!V10,"")</f>
        <v>#REF!</v>
      </c>
      <c r="X53" s="700" t="e">
        <f t="shared" si="9"/>
        <v>#REF!</v>
      </c>
    </row>
    <row r="54" spans="1:24" ht="12.75">
      <c r="A54" s="863"/>
      <c r="B54" s="865"/>
      <c r="C54" s="693" t="e">
        <f>IF(B50="NÃO SELECIONADO","","X")</f>
        <v>#REF!</v>
      </c>
      <c r="D54" s="694" t="e">
        <f>IF($C49="X",'8_Subcomp 1_2'!#REF!,"")</f>
        <v>#REF!</v>
      </c>
      <c r="E54" s="695" t="e">
        <f>NA()</f>
        <v>#N/A</v>
      </c>
      <c r="F54" s="696" t="e">
        <f>NA()</f>
        <v>#N/A</v>
      </c>
      <c r="G54" s="697" t="e">
        <f t="shared" si="5"/>
        <v>#REF!</v>
      </c>
      <c r="H54" s="698" t="e">
        <f>NA()</f>
        <v>#N/A</v>
      </c>
      <c r="I54" s="695" t="e">
        <f>NA()</f>
        <v>#N/A</v>
      </c>
      <c r="J54" s="696" t="e">
        <f>NA()</f>
        <v>#N/A</v>
      </c>
      <c r="K54" s="696" t="e">
        <f>NA()</f>
        <v>#N/A</v>
      </c>
      <c r="L54" s="697" t="e">
        <f t="shared" si="6"/>
        <v>#REF!</v>
      </c>
      <c r="M54" s="699" t="e">
        <f>NA()</f>
        <v>#N/A</v>
      </c>
      <c r="N54" s="695" t="e">
        <f>NA()</f>
        <v>#N/A</v>
      </c>
      <c r="O54" s="696" t="e">
        <f>NA()</f>
        <v>#N/A</v>
      </c>
      <c r="P54" s="697" t="e">
        <f t="shared" si="7"/>
        <v>#REF!</v>
      </c>
      <c r="Q54" s="699" t="e">
        <f>NA()</f>
        <v>#N/A</v>
      </c>
      <c r="R54" s="695" t="e">
        <f>NA()</f>
        <v>#N/A</v>
      </c>
      <c r="S54" s="696" t="e">
        <f>NA()</f>
        <v>#N/A</v>
      </c>
      <c r="T54" s="697" t="e">
        <f t="shared" si="8"/>
        <v>#REF!</v>
      </c>
      <c r="U54" s="699" t="e">
        <f>NA()</f>
        <v>#N/A</v>
      </c>
      <c r="V54" s="695" t="e">
        <f>NA()</f>
        <v>#N/A</v>
      </c>
      <c r="W54" s="696" t="e">
        <f>NA()</f>
        <v>#N/A</v>
      </c>
      <c r="X54" s="700" t="e">
        <f t="shared" si="9"/>
        <v>#REF!</v>
      </c>
    </row>
    <row r="55" spans="1:24" ht="12.75">
      <c r="A55" s="863">
        <f>A50+1</f>
        <v>11</v>
      </c>
      <c r="B55" s="865" t="e">
        <f>IF(AND('6_ME Comp Subcomp e Produtos'!B29="Sim",'6_ME Comp Subcomp e Produtos'!#REF!="Sim"),'6_ME Comp Subcomp e Produtos'!A29,"NÃO SELECIONADO")</f>
        <v>#REF!</v>
      </c>
      <c r="C55" s="693" t="e">
        <f>IF(B55="NÃO SELECIONADO","","X")</f>
        <v>#REF!</v>
      </c>
      <c r="D55" s="694" t="e">
        <f>IF($C50="X",'9_Subcomp 1_3'!D6,"")</f>
        <v>#REF!</v>
      </c>
      <c r="E55" s="695" t="e">
        <f>IF($C55="X",'9_Subcomp 1_3'!E11,"")</f>
        <v>#REF!</v>
      </c>
      <c r="F55" s="696" t="e">
        <f>IF($C55="X",'9_Subcomp 1_3'!F11,"")</f>
        <v>#REF!</v>
      </c>
      <c r="G55" s="697" t="e">
        <f t="shared" si="5"/>
        <v>#REF!</v>
      </c>
      <c r="H55" s="698" t="e">
        <f>IF($C55="X",'9_Subcomp 1_3'!H11,"")</f>
        <v>#REF!</v>
      </c>
      <c r="I55" s="695" t="e">
        <f>IF($C55="X",'9_Subcomp 1_3'!I11,"")</f>
        <v>#REF!</v>
      </c>
      <c r="J55" s="696" t="e">
        <f>IF($C55="X",'9_Subcomp 1_3'!J11,"")</f>
        <v>#REF!</v>
      </c>
      <c r="K55" s="696" t="e">
        <f>NA()</f>
        <v>#N/A</v>
      </c>
      <c r="L55" s="697" t="e">
        <f t="shared" si="6"/>
        <v>#REF!</v>
      </c>
      <c r="M55" s="699" t="e">
        <f>IF($C55="X",'9_Subcomp 1_3'!L11,"")</f>
        <v>#REF!</v>
      </c>
      <c r="N55" s="695" t="e">
        <f>IF($C55="X",'9_Subcomp 1_3'!M11,"")</f>
        <v>#REF!</v>
      </c>
      <c r="O55" s="696" t="e">
        <f>IF($C55="X",'9_Subcomp 1_3'!N11,"")</f>
        <v>#REF!</v>
      </c>
      <c r="P55" s="697" t="e">
        <f t="shared" si="7"/>
        <v>#REF!</v>
      </c>
      <c r="Q55" s="699" t="e">
        <f>IF($C55="X",'9_Subcomp 1_3'!P11,"")</f>
        <v>#REF!</v>
      </c>
      <c r="R55" s="695" t="e">
        <f>IF($C55="X",'9_Subcomp 1_3'!Q11,"")</f>
        <v>#REF!</v>
      </c>
      <c r="S55" s="696" t="e">
        <f>IF($C55="X",'9_Subcomp 1_3'!R11,"")</f>
        <v>#REF!</v>
      </c>
      <c r="T55" s="697" t="e">
        <f t="shared" si="8"/>
        <v>#REF!</v>
      </c>
      <c r="U55" s="699" t="e">
        <f>IF($C55="X",'9_Subcomp 1_3'!T11,"")</f>
        <v>#REF!</v>
      </c>
      <c r="V55" s="695" t="e">
        <f>IF($C55="X",'9_Subcomp 1_3'!U11,"")</f>
        <v>#REF!</v>
      </c>
      <c r="W55" s="696" t="e">
        <f>IF($C55="X",'9_Subcomp 1_3'!V11,"")</f>
        <v>#REF!</v>
      </c>
      <c r="X55" s="700" t="e">
        <f t="shared" si="9"/>
        <v>#REF!</v>
      </c>
    </row>
    <row r="56" spans="1:24" ht="12.75">
      <c r="A56" s="863"/>
      <c r="B56" s="865"/>
      <c r="C56" s="693" t="e">
        <f>IF(B55="NÃO SELECIONADO","","X")</f>
        <v>#REF!</v>
      </c>
      <c r="D56" s="694" t="e">
        <f>IF($C51="X",'9_Subcomp 1_3'!D7,"")</f>
        <v>#REF!</v>
      </c>
      <c r="E56" s="695" t="e">
        <f>IF($C56="X",'9_Subcomp 1_3'!E12,"")</f>
        <v>#REF!</v>
      </c>
      <c r="F56" s="696" t="e">
        <f>IF($C56="X",'9_Subcomp 1_3'!F12,"")</f>
        <v>#REF!</v>
      </c>
      <c r="G56" s="697" t="e">
        <f t="shared" si="5"/>
        <v>#REF!</v>
      </c>
      <c r="H56" s="698" t="e">
        <f>IF($C56="X",'9_Subcomp 1_3'!H12,"")</f>
        <v>#REF!</v>
      </c>
      <c r="I56" s="695" t="e">
        <f>IF($C56="X",'9_Subcomp 1_3'!I12,"")</f>
        <v>#REF!</v>
      </c>
      <c r="J56" s="696" t="e">
        <f>IF($C56="X",'9_Subcomp 1_3'!J12,"")</f>
        <v>#REF!</v>
      </c>
      <c r="K56" s="696" t="e">
        <f>NA()</f>
        <v>#N/A</v>
      </c>
      <c r="L56" s="697" t="e">
        <f t="shared" si="6"/>
        <v>#REF!</v>
      </c>
      <c r="M56" s="699" t="e">
        <f>IF($C56="X",'9_Subcomp 1_3'!L12,"")</f>
        <v>#REF!</v>
      </c>
      <c r="N56" s="695" t="e">
        <f>IF($C56="X",'9_Subcomp 1_3'!M12,"")</f>
        <v>#REF!</v>
      </c>
      <c r="O56" s="696" t="e">
        <f>IF($C56="X",'9_Subcomp 1_3'!N12,"")</f>
        <v>#REF!</v>
      </c>
      <c r="P56" s="697" t="e">
        <f t="shared" si="7"/>
        <v>#REF!</v>
      </c>
      <c r="Q56" s="699" t="e">
        <f>IF($C56="X",'9_Subcomp 1_3'!P12,"")</f>
        <v>#REF!</v>
      </c>
      <c r="R56" s="695" t="e">
        <f>IF($C56="X",'9_Subcomp 1_3'!Q12,"")</f>
        <v>#REF!</v>
      </c>
      <c r="S56" s="696" t="e">
        <f>IF($C56="X",'9_Subcomp 1_3'!R12,"")</f>
        <v>#REF!</v>
      </c>
      <c r="T56" s="697" t="e">
        <f t="shared" si="8"/>
        <v>#REF!</v>
      </c>
      <c r="U56" s="699" t="e">
        <f>IF($C56="X",'9_Subcomp 1_3'!T12,"")</f>
        <v>#REF!</v>
      </c>
      <c r="V56" s="695" t="e">
        <f>IF($C56="X",'9_Subcomp 1_3'!U12,"")</f>
        <v>#REF!</v>
      </c>
      <c r="W56" s="696" t="e">
        <f>IF($C56="X",'9_Subcomp 1_3'!V12,"")</f>
        <v>#REF!</v>
      </c>
      <c r="X56" s="700" t="e">
        <f t="shared" si="9"/>
        <v>#REF!</v>
      </c>
    </row>
    <row r="57" spans="1:24" ht="12.75">
      <c r="A57" s="863"/>
      <c r="B57" s="865"/>
      <c r="C57" s="693" t="e">
        <f>IF(B55="NÃO SELECIONADO","","X")</f>
        <v>#REF!</v>
      </c>
      <c r="D57" s="694" t="e">
        <f>IF($C52="X",'9_Subcomp 1_3'!D8,"")</f>
        <v>#REF!</v>
      </c>
      <c r="E57" s="695" t="e">
        <f>IF($C57="X",'9_Subcomp 1_3'!E13,"")</f>
        <v>#REF!</v>
      </c>
      <c r="F57" s="696" t="e">
        <f>IF($C57="X",'9_Subcomp 1_3'!F13,"")</f>
        <v>#REF!</v>
      </c>
      <c r="G57" s="697" t="e">
        <f t="shared" si="5"/>
        <v>#REF!</v>
      </c>
      <c r="H57" s="698" t="e">
        <f>IF($C57="X",'9_Subcomp 1_3'!H13,"")</f>
        <v>#REF!</v>
      </c>
      <c r="I57" s="695" t="e">
        <f>IF($C57="X",'9_Subcomp 1_3'!I13,"")</f>
        <v>#REF!</v>
      </c>
      <c r="J57" s="696" t="e">
        <f>IF($C57="X",'9_Subcomp 1_3'!J13,"")</f>
        <v>#REF!</v>
      </c>
      <c r="K57" s="696" t="e">
        <f>NA()</f>
        <v>#N/A</v>
      </c>
      <c r="L57" s="697" t="e">
        <f t="shared" si="6"/>
        <v>#REF!</v>
      </c>
      <c r="M57" s="699" t="e">
        <f>IF($C57="X",'9_Subcomp 1_3'!L13,"")</f>
        <v>#REF!</v>
      </c>
      <c r="N57" s="695" t="e">
        <f>IF($C57="X",'9_Subcomp 1_3'!M13,"")</f>
        <v>#REF!</v>
      </c>
      <c r="O57" s="696" t="e">
        <f>IF($C57="X",'9_Subcomp 1_3'!N13,"")</f>
        <v>#REF!</v>
      </c>
      <c r="P57" s="697" t="e">
        <f t="shared" si="7"/>
        <v>#REF!</v>
      </c>
      <c r="Q57" s="699" t="e">
        <f>IF($C57="X",'9_Subcomp 1_3'!P13,"")</f>
        <v>#REF!</v>
      </c>
      <c r="R57" s="695" t="e">
        <f>IF($C57="X",'9_Subcomp 1_3'!Q13,"")</f>
        <v>#REF!</v>
      </c>
      <c r="S57" s="696" t="e">
        <f>IF($C57="X",'9_Subcomp 1_3'!R13,"")</f>
        <v>#REF!</v>
      </c>
      <c r="T57" s="697" t="e">
        <f t="shared" si="8"/>
        <v>#REF!</v>
      </c>
      <c r="U57" s="699" t="e">
        <f>IF($C57="X",'9_Subcomp 1_3'!T13,"")</f>
        <v>#REF!</v>
      </c>
      <c r="V57" s="695" t="e">
        <f>IF($C57="X",'9_Subcomp 1_3'!U13,"")</f>
        <v>#REF!</v>
      </c>
      <c r="W57" s="696" t="e">
        <f>IF($C57="X",'9_Subcomp 1_3'!V13,"")</f>
        <v>#REF!</v>
      </c>
      <c r="X57" s="700" t="e">
        <f t="shared" si="9"/>
        <v>#REF!</v>
      </c>
    </row>
    <row r="58" spans="1:24" ht="12.75">
      <c r="A58" s="863"/>
      <c r="B58" s="865"/>
      <c r="C58" s="693" t="e">
        <f>IF(B55="NÃO SELECIONADO","","X")</f>
        <v>#REF!</v>
      </c>
      <c r="D58" s="694" t="e">
        <f>IF($C53="X",'9_Subcomp 1_3'!D10,"")</f>
        <v>#REF!</v>
      </c>
      <c r="E58" s="695" t="e">
        <f>IF($C58="X",'9_Subcomp 1_3'!E14,"")</f>
        <v>#REF!</v>
      </c>
      <c r="F58" s="696" t="e">
        <f>IF($C58="X",'9_Subcomp 1_3'!F14,"")</f>
        <v>#REF!</v>
      </c>
      <c r="G58" s="697" t="e">
        <f t="shared" si="5"/>
        <v>#REF!</v>
      </c>
      <c r="H58" s="698" t="e">
        <f>IF($C58="X",'9_Subcomp 1_3'!H14,"")</f>
        <v>#REF!</v>
      </c>
      <c r="I58" s="695" t="e">
        <f>IF($C58="X",'9_Subcomp 1_3'!I14,"")</f>
        <v>#REF!</v>
      </c>
      <c r="J58" s="696" t="e">
        <f>IF($C58="X",'9_Subcomp 1_3'!J14,"")</f>
        <v>#REF!</v>
      </c>
      <c r="K58" s="696" t="e">
        <f>NA()</f>
        <v>#N/A</v>
      </c>
      <c r="L58" s="697" t="e">
        <f t="shared" si="6"/>
        <v>#REF!</v>
      </c>
      <c r="M58" s="699" t="e">
        <f>IF($C58="X",'9_Subcomp 1_3'!L14,"")</f>
        <v>#REF!</v>
      </c>
      <c r="N58" s="695" t="e">
        <f>IF($C58="X",'9_Subcomp 1_3'!M14,"")</f>
        <v>#REF!</v>
      </c>
      <c r="O58" s="696" t="e">
        <f>IF($C58="X",'9_Subcomp 1_3'!N14,"")</f>
        <v>#REF!</v>
      </c>
      <c r="P58" s="697" t="e">
        <f t="shared" si="7"/>
        <v>#REF!</v>
      </c>
      <c r="Q58" s="699" t="e">
        <f>IF($C58="X",'9_Subcomp 1_3'!P14,"")</f>
        <v>#REF!</v>
      </c>
      <c r="R58" s="695" t="e">
        <f>IF($C58="X",'9_Subcomp 1_3'!Q14,"")</f>
        <v>#REF!</v>
      </c>
      <c r="S58" s="696" t="e">
        <f>IF($C58="X",'9_Subcomp 1_3'!R14,"")</f>
        <v>#REF!</v>
      </c>
      <c r="T58" s="697" t="e">
        <f t="shared" si="8"/>
        <v>#REF!</v>
      </c>
      <c r="U58" s="699" t="e">
        <f>IF($C58="X",'9_Subcomp 1_3'!T14,"")</f>
        <v>#REF!</v>
      </c>
      <c r="V58" s="695" t="e">
        <f>IF($C58="X",'9_Subcomp 1_3'!U14,"")</f>
        <v>#REF!</v>
      </c>
      <c r="W58" s="696" t="e">
        <f>IF($C58="X",'9_Subcomp 1_3'!V14,"")</f>
        <v>#REF!</v>
      </c>
      <c r="X58" s="700" t="e">
        <f t="shared" si="9"/>
        <v>#REF!</v>
      </c>
    </row>
    <row r="59" spans="1:24" ht="12.75">
      <c r="A59" s="863"/>
      <c r="B59" s="865"/>
      <c r="C59" s="693" t="e">
        <f>IF(B55="NÃO SELECIONADO","","X")</f>
        <v>#REF!</v>
      </c>
      <c r="D59" s="694" t="e">
        <f>NA()</f>
        <v>#N/A</v>
      </c>
      <c r="E59" s="695" t="e">
        <f>IF($C59="X",'9_Subcomp 1_3'!E15,"")</f>
        <v>#REF!</v>
      </c>
      <c r="F59" s="696" t="e">
        <f>IF($C59="X",'9_Subcomp 1_3'!F15,"")</f>
        <v>#REF!</v>
      </c>
      <c r="G59" s="697" t="e">
        <f t="shared" si="5"/>
        <v>#REF!</v>
      </c>
      <c r="H59" s="698" t="e">
        <f>IF($C59="X",'9_Subcomp 1_3'!H15,"")</f>
        <v>#REF!</v>
      </c>
      <c r="I59" s="695" t="e">
        <f>IF($C59="X",'9_Subcomp 1_3'!I15,"")</f>
        <v>#REF!</v>
      </c>
      <c r="J59" s="696" t="e">
        <f>IF($C59="X",'9_Subcomp 1_3'!J15,"")</f>
        <v>#REF!</v>
      </c>
      <c r="K59" s="696" t="e">
        <f>NA()</f>
        <v>#N/A</v>
      </c>
      <c r="L59" s="697" t="e">
        <f t="shared" si="6"/>
        <v>#REF!</v>
      </c>
      <c r="M59" s="699" t="e">
        <f>IF($C59="X",'9_Subcomp 1_3'!L15,"")</f>
        <v>#REF!</v>
      </c>
      <c r="N59" s="695" t="e">
        <f>IF($C59="X",'9_Subcomp 1_3'!M15,"")</f>
        <v>#REF!</v>
      </c>
      <c r="O59" s="696" t="e">
        <f>IF($C59="X",'9_Subcomp 1_3'!N15,"")</f>
        <v>#REF!</v>
      </c>
      <c r="P59" s="697" t="e">
        <f t="shared" si="7"/>
        <v>#REF!</v>
      </c>
      <c r="Q59" s="699" t="e">
        <f>IF($C59="X",'9_Subcomp 1_3'!P15,"")</f>
        <v>#REF!</v>
      </c>
      <c r="R59" s="695" t="e">
        <f>IF($C59="X",'9_Subcomp 1_3'!Q15,"")</f>
        <v>#REF!</v>
      </c>
      <c r="S59" s="696" t="e">
        <f>IF($C59="X",'9_Subcomp 1_3'!R15,"")</f>
        <v>#REF!</v>
      </c>
      <c r="T59" s="697" t="e">
        <f t="shared" si="8"/>
        <v>#REF!</v>
      </c>
      <c r="U59" s="699" t="e">
        <f>IF($C59="X",'9_Subcomp 1_3'!T15,"")</f>
        <v>#REF!</v>
      </c>
      <c r="V59" s="695" t="e">
        <f>IF($C59="X",'9_Subcomp 1_3'!U15,"")</f>
        <v>#REF!</v>
      </c>
      <c r="W59" s="696" t="e">
        <f>IF($C59="X",'9_Subcomp 1_3'!V15,"")</f>
        <v>#REF!</v>
      </c>
      <c r="X59" s="700" t="e">
        <f t="shared" si="9"/>
        <v>#REF!</v>
      </c>
    </row>
    <row r="60" spans="1:24" ht="12.75">
      <c r="A60" s="863">
        <f>A55+1</f>
        <v>12</v>
      </c>
      <c r="B60" s="865" t="e">
        <f>IF(AND('6_ME Comp Subcomp e Produtos'!B30="Sim",'6_ME Comp Subcomp e Produtos'!#REF!="Sim"),'6_ME Comp Subcomp e Produtos'!A30,"NÃO SELECIONADO")</f>
        <v>#REF!</v>
      </c>
      <c r="C60" s="693" t="e">
        <f>IF(B60="NÃO SELECIONADO","","X")</f>
        <v>#REF!</v>
      </c>
      <c r="D60" s="694" t="e">
        <f>IF($C55="X",'9_Subcomp 1_3'!D11,"")</f>
        <v>#REF!</v>
      </c>
      <c r="E60" s="695" t="e">
        <f>IF($C60="X",'9_Subcomp 1_3'!E16,"")</f>
        <v>#REF!</v>
      </c>
      <c r="F60" s="696" t="e">
        <f>IF($C60="X",'9_Subcomp 1_3'!F16,"")</f>
        <v>#REF!</v>
      </c>
      <c r="G60" s="697" t="e">
        <f t="shared" si="5"/>
        <v>#REF!</v>
      </c>
      <c r="H60" s="698" t="e">
        <f>IF($C60="X",'9_Subcomp 1_3'!H16,"")</f>
        <v>#REF!</v>
      </c>
      <c r="I60" s="695" t="e">
        <f>IF($C60="X",'9_Subcomp 1_3'!I16,"")</f>
        <v>#REF!</v>
      </c>
      <c r="J60" s="696" t="e">
        <f>IF($C60="X",'9_Subcomp 1_3'!J16,"")</f>
        <v>#REF!</v>
      </c>
      <c r="K60" s="696" t="e">
        <f>NA()</f>
        <v>#N/A</v>
      </c>
      <c r="L60" s="697" t="e">
        <f t="shared" si="6"/>
        <v>#REF!</v>
      </c>
      <c r="M60" s="699" t="e">
        <f>IF($C60="X",'9_Subcomp 1_3'!L16,"")</f>
        <v>#REF!</v>
      </c>
      <c r="N60" s="695" t="e">
        <f>IF($C60="X",'9_Subcomp 1_3'!M16,"")</f>
        <v>#REF!</v>
      </c>
      <c r="O60" s="696" t="e">
        <f>IF($C60="X",'9_Subcomp 1_3'!N16,"")</f>
        <v>#REF!</v>
      </c>
      <c r="P60" s="697" t="e">
        <f t="shared" si="7"/>
        <v>#REF!</v>
      </c>
      <c r="Q60" s="699" t="e">
        <f>IF($C60="X",'9_Subcomp 1_3'!P16,"")</f>
        <v>#REF!</v>
      </c>
      <c r="R60" s="695" t="e">
        <f>IF($C60="X",'9_Subcomp 1_3'!Q16,"")</f>
        <v>#REF!</v>
      </c>
      <c r="S60" s="696" t="e">
        <f>IF($C60="X",'9_Subcomp 1_3'!R16,"")</f>
        <v>#REF!</v>
      </c>
      <c r="T60" s="697" t="e">
        <f t="shared" si="8"/>
        <v>#REF!</v>
      </c>
      <c r="U60" s="699" t="e">
        <f>IF($C60="X",'9_Subcomp 1_3'!T16,"")</f>
        <v>#REF!</v>
      </c>
      <c r="V60" s="695" t="e">
        <f>IF($C60="X",'9_Subcomp 1_3'!U16,"")</f>
        <v>#REF!</v>
      </c>
      <c r="W60" s="696" t="e">
        <f>IF($C60="X",'9_Subcomp 1_3'!V16,"")</f>
        <v>#REF!</v>
      </c>
      <c r="X60" s="700" t="e">
        <f t="shared" si="9"/>
        <v>#REF!</v>
      </c>
    </row>
    <row r="61" spans="1:24" ht="12.75">
      <c r="A61" s="863"/>
      <c r="B61" s="865"/>
      <c r="C61" s="693" t="e">
        <f>IF(B60="NÃO SELECIONADO","","X")</f>
        <v>#REF!</v>
      </c>
      <c r="D61" s="694" t="e">
        <f>IF($C56="X",'9_Subcomp 1_3'!D12,"")</f>
        <v>#REF!</v>
      </c>
      <c r="E61" s="695" t="e">
        <f>IF($C61="X",'9_Subcomp 1_3'!E17,"")</f>
        <v>#REF!</v>
      </c>
      <c r="F61" s="696" t="e">
        <f>IF($C61="X",'9_Subcomp 1_3'!F17,"")</f>
        <v>#REF!</v>
      </c>
      <c r="G61" s="697" t="e">
        <f t="shared" si="5"/>
        <v>#REF!</v>
      </c>
      <c r="H61" s="698" t="e">
        <f>IF($C61="X",'9_Subcomp 1_3'!H17,"")</f>
        <v>#REF!</v>
      </c>
      <c r="I61" s="695" t="e">
        <f>IF($C61="X",'9_Subcomp 1_3'!I17,"")</f>
        <v>#REF!</v>
      </c>
      <c r="J61" s="696" t="e">
        <f>IF($C61="X",'9_Subcomp 1_3'!J17,"")</f>
        <v>#REF!</v>
      </c>
      <c r="K61" s="696" t="e">
        <f>NA()</f>
        <v>#N/A</v>
      </c>
      <c r="L61" s="697" t="e">
        <f t="shared" si="6"/>
        <v>#REF!</v>
      </c>
      <c r="M61" s="699" t="e">
        <f>IF($C61="X",'9_Subcomp 1_3'!L17,"")</f>
        <v>#REF!</v>
      </c>
      <c r="N61" s="695" t="e">
        <f>IF($C61="X",'9_Subcomp 1_3'!M17,"")</f>
        <v>#REF!</v>
      </c>
      <c r="O61" s="696" t="e">
        <f>IF($C61="X",'9_Subcomp 1_3'!N17,"")</f>
        <v>#REF!</v>
      </c>
      <c r="P61" s="697" t="e">
        <f t="shared" si="7"/>
        <v>#REF!</v>
      </c>
      <c r="Q61" s="699" t="e">
        <f>IF($C61="X",'9_Subcomp 1_3'!P17,"")</f>
        <v>#REF!</v>
      </c>
      <c r="R61" s="695" t="e">
        <f>IF($C61="X",'9_Subcomp 1_3'!Q17,"")</f>
        <v>#REF!</v>
      </c>
      <c r="S61" s="696" t="e">
        <f>IF($C61="X",'9_Subcomp 1_3'!R17,"")</f>
        <v>#REF!</v>
      </c>
      <c r="T61" s="697" t="e">
        <f t="shared" si="8"/>
        <v>#REF!</v>
      </c>
      <c r="U61" s="699" t="e">
        <f>IF($C61="X",'9_Subcomp 1_3'!T17,"")</f>
        <v>#REF!</v>
      </c>
      <c r="V61" s="695" t="e">
        <f>IF($C61="X",'9_Subcomp 1_3'!U17,"")</f>
        <v>#REF!</v>
      </c>
      <c r="W61" s="696" t="e">
        <f>IF($C61="X",'9_Subcomp 1_3'!V17,"")</f>
        <v>#REF!</v>
      </c>
      <c r="X61" s="700" t="e">
        <f t="shared" si="9"/>
        <v>#REF!</v>
      </c>
    </row>
    <row r="62" spans="1:24" ht="12.75">
      <c r="A62" s="863"/>
      <c r="B62" s="865"/>
      <c r="C62" s="693" t="e">
        <f>IF(B60="NÃO SELECIONADO","","X")</f>
        <v>#REF!</v>
      </c>
      <c r="D62" s="694" t="e">
        <f>IF($C57="X",'9_Subcomp 1_3'!D13,"")</f>
        <v>#REF!</v>
      </c>
      <c r="E62" s="695" t="e">
        <f>IF($C62="X",'9_Subcomp 1_3'!E18,"")</f>
        <v>#REF!</v>
      </c>
      <c r="F62" s="696" t="e">
        <f>IF($C62="X",'9_Subcomp 1_3'!F18,"")</f>
        <v>#REF!</v>
      </c>
      <c r="G62" s="697" t="e">
        <f t="shared" si="5"/>
        <v>#REF!</v>
      </c>
      <c r="H62" s="698" t="e">
        <f>IF($C62="X",'9_Subcomp 1_3'!H18,"")</f>
        <v>#REF!</v>
      </c>
      <c r="I62" s="695" t="e">
        <f>IF($C62="X",'9_Subcomp 1_3'!I18,"")</f>
        <v>#REF!</v>
      </c>
      <c r="J62" s="696" t="e">
        <f>IF($C62="X",'9_Subcomp 1_3'!J18,"")</f>
        <v>#REF!</v>
      </c>
      <c r="K62" s="696" t="e">
        <f>NA()</f>
        <v>#N/A</v>
      </c>
      <c r="L62" s="697" t="e">
        <f t="shared" si="6"/>
        <v>#REF!</v>
      </c>
      <c r="M62" s="699" t="e">
        <f>IF($C62="X",'9_Subcomp 1_3'!L18,"")</f>
        <v>#REF!</v>
      </c>
      <c r="N62" s="695" t="e">
        <f>IF($C62="X",'9_Subcomp 1_3'!M18,"")</f>
        <v>#REF!</v>
      </c>
      <c r="O62" s="696" t="e">
        <f>IF($C62="X",'9_Subcomp 1_3'!N18,"")</f>
        <v>#REF!</v>
      </c>
      <c r="P62" s="697" t="e">
        <f t="shared" si="7"/>
        <v>#REF!</v>
      </c>
      <c r="Q62" s="699" t="e">
        <f>IF($C62="X",'9_Subcomp 1_3'!P18,"")</f>
        <v>#REF!</v>
      </c>
      <c r="R62" s="695" t="e">
        <f>IF($C62="X",'9_Subcomp 1_3'!Q18,"")</f>
        <v>#REF!</v>
      </c>
      <c r="S62" s="696" t="e">
        <f>IF($C62="X",'9_Subcomp 1_3'!R18,"")</f>
        <v>#REF!</v>
      </c>
      <c r="T62" s="697" t="e">
        <f t="shared" si="8"/>
        <v>#REF!</v>
      </c>
      <c r="U62" s="699" t="e">
        <f>IF($C62="X",'9_Subcomp 1_3'!T18,"")</f>
        <v>#REF!</v>
      </c>
      <c r="V62" s="695" t="e">
        <f>IF($C62="X",'9_Subcomp 1_3'!U18,"")</f>
        <v>#REF!</v>
      </c>
      <c r="W62" s="696" t="e">
        <f>IF($C62="X",'9_Subcomp 1_3'!V18,"")</f>
        <v>#REF!</v>
      </c>
      <c r="X62" s="700" t="e">
        <f t="shared" si="9"/>
        <v>#REF!</v>
      </c>
    </row>
    <row r="63" spans="1:24" ht="12.75">
      <c r="A63" s="863"/>
      <c r="B63" s="865"/>
      <c r="C63" s="693" t="e">
        <f>IF(B60="NÃO SELECIONADO","","X")</f>
        <v>#REF!</v>
      </c>
      <c r="D63" s="694" t="e">
        <f>IF($C58="X",'9_Subcomp 1_3'!D14,"")</f>
        <v>#REF!</v>
      </c>
      <c r="E63" s="695" t="e">
        <f>IF($C63="X",'9_Subcomp 1_3'!E19,"")</f>
        <v>#REF!</v>
      </c>
      <c r="F63" s="696" t="e">
        <f>IF($C63="X",'9_Subcomp 1_3'!F19,"")</f>
        <v>#REF!</v>
      </c>
      <c r="G63" s="697" t="e">
        <f t="shared" si="5"/>
        <v>#REF!</v>
      </c>
      <c r="H63" s="698" t="e">
        <f>IF($C63="X",'9_Subcomp 1_3'!H19,"")</f>
        <v>#REF!</v>
      </c>
      <c r="I63" s="695" t="e">
        <f>IF($C63="X",'9_Subcomp 1_3'!I19,"")</f>
        <v>#REF!</v>
      </c>
      <c r="J63" s="696" t="e">
        <f>IF($C63="X",'9_Subcomp 1_3'!J19,"")</f>
        <v>#REF!</v>
      </c>
      <c r="K63" s="696" t="e">
        <f>NA()</f>
        <v>#N/A</v>
      </c>
      <c r="L63" s="697" t="e">
        <f t="shared" si="6"/>
        <v>#REF!</v>
      </c>
      <c r="M63" s="699" t="e">
        <f>IF($C63="X",'9_Subcomp 1_3'!L19,"")</f>
        <v>#REF!</v>
      </c>
      <c r="N63" s="695" t="e">
        <f>IF($C63="X",'9_Subcomp 1_3'!M19,"")</f>
        <v>#REF!</v>
      </c>
      <c r="O63" s="696" t="e">
        <f>IF($C63="X",'9_Subcomp 1_3'!N19,"")</f>
        <v>#REF!</v>
      </c>
      <c r="P63" s="697" t="e">
        <f t="shared" si="7"/>
        <v>#REF!</v>
      </c>
      <c r="Q63" s="699" t="e">
        <f>IF($C63="X",'9_Subcomp 1_3'!P19,"")</f>
        <v>#REF!</v>
      </c>
      <c r="R63" s="695" t="e">
        <f>IF($C63="X",'9_Subcomp 1_3'!Q19,"")</f>
        <v>#REF!</v>
      </c>
      <c r="S63" s="696" t="e">
        <f>IF($C63="X",'9_Subcomp 1_3'!R19,"")</f>
        <v>#REF!</v>
      </c>
      <c r="T63" s="697" t="e">
        <f t="shared" si="8"/>
        <v>#REF!</v>
      </c>
      <c r="U63" s="699" t="e">
        <f>IF($C63="X",'9_Subcomp 1_3'!T19,"")</f>
        <v>#REF!</v>
      </c>
      <c r="V63" s="695" t="e">
        <f>IF($C63="X",'9_Subcomp 1_3'!U19,"")</f>
        <v>#REF!</v>
      </c>
      <c r="W63" s="696" t="e">
        <f>IF($C63="X",'9_Subcomp 1_3'!V19,"")</f>
        <v>#REF!</v>
      </c>
      <c r="X63" s="700" t="e">
        <f t="shared" si="9"/>
        <v>#REF!</v>
      </c>
    </row>
    <row r="64" spans="1:24" ht="12.75">
      <c r="A64" s="863"/>
      <c r="B64" s="865"/>
      <c r="C64" s="693" t="e">
        <f>IF(B60="NÃO SELECIONADO","","X")</f>
        <v>#REF!</v>
      </c>
      <c r="D64" s="694" t="e">
        <f>IF($C59="X",'9_Subcomp 1_3'!D15,"")</f>
        <v>#REF!</v>
      </c>
      <c r="E64" s="695" t="e">
        <f>IF($C64="X",'9_Subcomp 1_3'!E20,"")</f>
        <v>#REF!</v>
      </c>
      <c r="F64" s="696" t="e">
        <f>IF($C64="X",'9_Subcomp 1_3'!F20,"")</f>
        <v>#REF!</v>
      </c>
      <c r="G64" s="697" t="e">
        <f t="shared" si="5"/>
        <v>#REF!</v>
      </c>
      <c r="H64" s="698" t="e">
        <f>IF($C64="X",'9_Subcomp 1_3'!H20,"")</f>
        <v>#REF!</v>
      </c>
      <c r="I64" s="695" t="e">
        <f>IF($C64="X",'9_Subcomp 1_3'!I20,"")</f>
        <v>#REF!</v>
      </c>
      <c r="J64" s="696" t="e">
        <f>IF($C64="X",'9_Subcomp 1_3'!J20,"")</f>
        <v>#REF!</v>
      </c>
      <c r="K64" s="696" t="e">
        <f>NA()</f>
        <v>#N/A</v>
      </c>
      <c r="L64" s="697" t="e">
        <f t="shared" si="6"/>
        <v>#REF!</v>
      </c>
      <c r="M64" s="699" t="e">
        <f>IF($C64="X",'9_Subcomp 1_3'!L20,"")</f>
        <v>#REF!</v>
      </c>
      <c r="N64" s="695" t="e">
        <f>IF($C64="X",'9_Subcomp 1_3'!M20,"")</f>
        <v>#REF!</v>
      </c>
      <c r="O64" s="696" t="e">
        <f>IF($C64="X",'9_Subcomp 1_3'!N20,"")</f>
        <v>#REF!</v>
      </c>
      <c r="P64" s="697" t="e">
        <f t="shared" si="7"/>
        <v>#REF!</v>
      </c>
      <c r="Q64" s="699" t="e">
        <f>IF($C64="X",'9_Subcomp 1_3'!P20,"")</f>
        <v>#REF!</v>
      </c>
      <c r="R64" s="695" t="e">
        <f>IF($C64="X",'9_Subcomp 1_3'!Q20,"")</f>
        <v>#REF!</v>
      </c>
      <c r="S64" s="696" t="e">
        <f>IF($C64="X",'9_Subcomp 1_3'!R20,"")</f>
        <v>#REF!</v>
      </c>
      <c r="T64" s="697" t="e">
        <f t="shared" si="8"/>
        <v>#REF!</v>
      </c>
      <c r="U64" s="699" t="e">
        <f>IF($C64="X",'9_Subcomp 1_3'!T20,"")</f>
        <v>#REF!</v>
      </c>
      <c r="V64" s="695" t="e">
        <f>IF($C64="X",'9_Subcomp 1_3'!U20,"")</f>
        <v>#REF!</v>
      </c>
      <c r="W64" s="696" t="e">
        <f>IF($C64="X",'9_Subcomp 1_3'!V20,"")</f>
        <v>#REF!</v>
      </c>
      <c r="X64" s="700" t="e">
        <f t="shared" si="9"/>
        <v>#REF!</v>
      </c>
    </row>
    <row r="65" spans="1:24" ht="12.75">
      <c r="A65" s="863">
        <f>A60+1</f>
        <v>13</v>
      </c>
      <c r="B65" s="865" t="e">
        <f>IF(AND('6_ME Comp Subcomp e Produtos'!B31="Sim",'6_ME Comp Subcomp e Produtos'!#REF!="Sim"),'6_ME Comp Subcomp e Produtos'!A31,"NÃO SELECIONADO")</f>
        <v>#REF!</v>
      </c>
      <c r="C65" s="693" t="e">
        <f>IF(B65="NÃO SELECIONADO","","X")</f>
        <v>#REF!</v>
      </c>
      <c r="D65" s="694" t="e">
        <f>IF($C60="X",'9_Subcomp 1_3'!D16,"")</f>
        <v>#REF!</v>
      </c>
      <c r="E65" s="695" t="e">
        <f>IF($C65="X",'9_Subcomp 1_3'!#REF!,"")</f>
        <v>#REF!</v>
      </c>
      <c r="F65" s="696" t="e">
        <f>IF($C65="X",'9_Subcomp 1_3'!#REF!,"")</f>
        <v>#REF!</v>
      </c>
      <c r="G65" s="697" t="e">
        <f t="shared" si="5"/>
        <v>#REF!</v>
      </c>
      <c r="H65" s="698" t="e">
        <f>IF($C65="X",'9_Subcomp 1_3'!#REF!,"")</f>
        <v>#REF!</v>
      </c>
      <c r="I65" s="695" t="e">
        <f>IF($C65="X",'9_Subcomp 1_3'!#REF!,"")</f>
        <v>#REF!</v>
      </c>
      <c r="J65" s="696" t="e">
        <f>IF($C65="X",'9_Subcomp 1_3'!#REF!,"")</f>
        <v>#REF!</v>
      </c>
      <c r="K65" s="696" t="e">
        <f>NA()</f>
        <v>#N/A</v>
      </c>
      <c r="L65" s="697" t="e">
        <f t="shared" si="6"/>
        <v>#REF!</v>
      </c>
      <c r="M65" s="699" t="e">
        <f>IF($C65="X",'9_Subcomp 1_3'!#REF!,"")</f>
        <v>#REF!</v>
      </c>
      <c r="N65" s="695" t="e">
        <f>IF($C65="X",'9_Subcomp 1_3'!#REF!,"")</f>
        <v>#REF!</v>
      </c>
      <c r="O65" s="696" t="e">
        <f>IF($C65="X",'9_Subcomp 1_3'!#REF!,"")</f>
        <v>#REF!</v>
      </c>
      <c r="P65" s="697" t="e">
        <f t="shared" si="7"/>
        <v>#REF!</v>
      </c>
      <c r="Q65" s="699" t="e">
        <f>IF($C65="X",'9_Subcomp 1_3'!#REF!,"")</f>
        <v>#REF!</v>
      </c>
      <c r="R65" s="695" t="e">
        <f>IF($C65="X",'9_Subcomp 1_3'!#REF!,"")</f>
        <v>#REF!</v>
      </c>
      <c r="S65" s="696" t="e">
        <f>IF($C65="X",'9_Subcomp 1_3'!#REF!,"")</f>
        <v>#REF!</v>
      </c>
      <c r="T65" s="697" t="e">
        <f t="shared" si="8"/>
        <v>#REF!</v>
      </c>
      <c r="U65" s="699" t="e">
        <f>IF($C65="X",'9_Subcomp 1_3'!#REF!,"")</f>
        <v>#REF!</v>
      </c>
      <c r="V65" s="695" t="e">
        <f>IF($C65="X",'9_Subcomp 1_3'!#REF!,"")</f>
        <v>#REF!</v>
      </c>
      <c r="W65" s="696" t="e">
        <f>IF($C65="X",'9_Subcomp 1_3'!#REF!,"")</f>
        <v>#REF!</v>
      </c>
      <c r="X65" s="700" t="e">
        <f t="shared" si="9"/>
        <v>#REF!</v>
      </c>
    </row>
    <row r="66" spans="1:24" ht="12.75">
      <c r="A66" s="863"/>
      <c r="B66" s="865"/>
      <c r="C66" s="693" t="e">
        <f>IF(B65="NÃO SELECIONADO","","X")</f>
        <v>#REF!</v>
      </c>
      <c r="D66" s="694" t="e">
        <f>IF($C61="X",'9_Subcomp 1_3'!D17,"")</f>
        <v>#REF!</v>
      </c>
      <c r="E66" s="695" t="e">
        <f>IF($C66="X",'9_Subcomp 1_3'!#REF!,"")</f>
        <v>#REF!</v>
      </c>
      <c r="F66" s="696" t="e">
        <f>IF($C66="X",'9_Subcomp 1_3'!#REF!,"")</f>
        <v>#REF!</v>
      </c>
      <c r="G66" s="697" t="e">
        <f t="shared" si="5"/>
        <v>#REF!</v>
      </c>
      <c r="H66" s="698" t="e">
        <f>IF($C66="X",'9_Subcomp 1_3'!#REF!,"")</f>
        <v>#REF!</v>
      </c>
      <c r="I66" s="695" t="e">
        <f>IF($C66="X",'9_Subcomp 1_3'!#REF!,"")</f>
        <v>#REF!</v>
      </c>
      <c r="J66" s="696" t="e">
        <f>IF($C66="X",'9_Subcomp 1_3'!#REF!,"")</f>
        <v>#REF!</v>
      </c>
      <c r="K66" s="696" t="e">
        <f>NA()</f>
        <v>#N/A</v>
      </c>
      <c r="L66" s="697" t="e">
        <f t="shared" si="6"/>
        <v>#REF!</v>
      </c>
      <c r="M66" s="699" t="e">
        <f>IF($C66="X",'9_Subcomp 1_3'!#REF!,"")</f>
        <v>#REF!</v>
      </c>
      <c r="N66" s="695" t="e">
        <f>IF($C66="X",'9_Subcomp 1_3'!#REF!,"")</f>
        <v>#REF!</v>
      </c>
      <c r="O66" s="696" t="e">
        <f>IF($C66="X",'9_Subcomp 1_3'!#REF!,"")</f>
        <v>#REF!</v>
      </c>
      <c r="P66" s="697" t="e">
        <f t="shared" si="7"/>
        <v>#REF!</v>
      </c>
      <c r="Q66" s="699" t="e">
        <f>IF($C66="X",'9_Subcomp 1_3'!#REF!,"")</f>
        <v>#REF!</v>
      </c>
      <c r="R66" s="695" t="e">
        <f>IF($C66="X",'9_Subcomp 1_3'!#REF!,"")</f>
        <v>#REF!</v>
      </c>
      <c r="S66" s="696" t="e">
        <f>IF($C66="X",'9_Subcomp 1_3'!#REF!,"")</f>
        <v>#REF!</v>
      </c>
      <c r="T66" s="697" t="e">
        <f t="shared" si="8"/>
        <v>#REF!</v>
      </c>
      <c r="U66" s="699" t="e">
        <f>IF($C66="X",'9_Subcomp 1_3'!#REF!,"")</f>
        <v>#REF!</v>
      </c>
      <c r="V66" s="695" t="e">
        <f>IF($C66="X",'9_Subcomp 1_3'!#REF!,"")</f>
        <v>#REF!</v>
      </c>
      <c r="W66" s="696" t="e">
        <f>IF($C66="X",'9_Subcomp 1_3'!#REF!,"")</f>
        <v>#REF!</v>
      </c>
      <c r="X66" s="700" t="e">
        <f t="shared" si="9"/>
        <v>#REF!</v>
      </c>
    </row>
    <row r="67" spans="1:24" ht="12.75">
      <c r="A67" s="863"/>
      <c r="B67" s="865"/>
      <c r="C67" s="693" t="e">
        <f>IF(B65="NÃO SELECIONADO","","X")</f>
        <v>#REF!</v>
      </c>
      <c r="D67" s="694" t="e">
        <f>IF($C62="X",'9_Subcomp 1_3'!D18,"")</f>
        <v>#REF!</v>
      </c>
      <c r="E67" s="695" t="e">
        <f>IF($C67="X",'9_Subcomp 1_3'!#REF!,"")</f>
        <v>#REF!</v>
      </c>
      <c r="F67" s="696" t="e">
        <f>IF($C67="X",'9_Subcomp 1_3'!#REF!,"")</f>
        <v>#REF!</v>
      </c>
      <c r="G67" s="697" t="e">
        <f t="shared" si="5"/>
        <v>#REF!</v>
      </c>
      <c r="H67" s="698" t="e">
        <f>IF($C67="X",'9_Subcomp 1_3'!#REF!,"")</f>
        <v>#REF!</v>
      </c>
      <c r="I67" s="695" t="e">
        <f>IF($C67="X",'9_Subcomp 1_3'!#REF!,"")</f>
        <v>#REF!</v>
      </c>
      <c r="J67" s="696" t="e">
        <f>IF($C67="X",'9_Subcomp 1_3'!#REF!,"")</f>
        <v>#REF!</v>
      </c>
      <c r="K67" s="696" t="e">
        <f>NA()</f>
        <v>#N/A</v>
      </c>
      <c r="L67" s="697" t="e">
        <f t="shared" si="6"/>
        <v>#REF!</v>
      </c>
      <c r="M67" s="699" t="e">
        <f>IF($C67="X",'9_Subcomp 1_3'!#REF!,"")</f>
        <v>#REF!</v>
      </c>
      <c r="N67" s="695" t="e">
        <f>IF($C67="X",'9_Subcomp 1_3'!#REF!,"")</f>
        <v>#REF!</v>
      </c>
      <c r="O67" s="696" t="e">
        <f>IF($C67="X",'9_Subcomp 1_3'!#REF!,"")</f>
        <v>#REF!</v>
      </c>
      <c r="P67" s="697" t="e">
        <f t="shared" si="7"/>
        <v>#REF!</v>
      </c>
      <c r="Q67" s="699" t="e">
        <f>IF($C67="X",'9_Subcomp 1_3'!#REF!,"")</f>
        <v>#REF!</v>
      </c>
      <c r="R67" s="695" t="e">
        <f>IF($C67="X",'9_Subcomp 1_3'!#REF!,"")</f>
        <v>#REF!</v>
      </c>
      <c r="S67" s="696" t="e">
        <f>IF($C67="X",'9_Subcomp 1_3'!#REF!,"")</f>
        <v>#REF!</v>
      </c>
      <c r="T67" s="697" t="e">
        <f t="shared" si="8"/>
        <v>#REF!</v>
      </c>
      <c r="U67" s="699" t="e">
        <f>IF($C67="X",'9_Subcomp 1_3'!#REF!,"")</f>
        <v>#REF!</v>
      </c>
      <c r="V67" s="695" t="e">
        <f>IF($C67="X",'9_Subcomp 1_3'!#REF!,"")</f>
        <v>#REF!</v>
      </c>
      <c r="W67" s="696" t="e">
        <f>IF($C67="X",'9_Subcomp 1_3'!#REF!,"")</f>
        <v>#REF!</v>
      </c>
      <c r="X67" s="700" t="e">
        <f t="shared" si="9"/>
        <v>#REF!</v>
      </c>
    </row>
    <row r="68" spans="1:24" ht="12.75">
      <c r="A68" s="863"/>
      <c r="B68" s="865"/>
      <c r="C68" s="693" t="e">
        <f>IF(B65="NÃO SELECIONADO","","X")</f>
        <v>#REF!</v>
      </c>
      <c r="D68" s="694" t="e">
        <f>IF($C63="X",'9_Subcomp 1_3'!D19,"")</f>
        <v>#REF!</v>
      </c>
      <c r="E68" s="695" t="e">
        <f>IF($C68="X",'9_Subcomp 1_3'!#REF!,"")</f>
        <v>#REF!</v>
      </c>
      <c r="F68" s="696" t="e">
        <f>IF($C68="X",'9_Subcomp 1_3'!#REF!,"")</f>
        <v>#REF!</v>
      </c>
      <c r="G68" s="697" t="e">
        <f t="shared" si="5"/>
        <v>#REF!</v>
      </c>
      <c r="H68" s="698" t="e">
        <f>IF($C68="X",'9_Subcomp 1_3'!#REF!,"")</f>
        <v>#REF!</v>
      </c>
      <c r="I68" s="695" t="e">
        <f>IF($C68="X",'9_Subcomp 1_3'!#REF!,"")</f>
        <v>#REF!</v>
      </c>
      <c r="J68" s="696" t="e">
        <f>IF($C68="X",'9_Subcomp 1_3'!#REF!,"")</f>
        <v>#REF!</v>
      </c>
      <c r="K68" s="696" t="e">
        <f>NA()</f>
        <v>#N/A</v>
      </c>
      <c r="L68" s="697" t="e">
        <f t="shared" si="6"/>
        <v>#REF!</v>
      </c>
      <c r="M68" s="699" t="e">
        <f>IF($C68="X",'9_Subcomp 1_3'!#REF!,"")</f>
        <v>#REF!</v>
      </c>
      <c r="N68" s="695" t="e">
        <f>IF($C68="X",'9_Subcomp 1_3'!#REF!,"")</f>
        <v>#REF!</v>
      </c>
      <c r="O68" s="696" t="e">
        <f>IF($C68="X",'9_Subcomp 1_3'!#REF!,"")</f>
        <v>#REF!</v>
      </c>
      <c r="P68" s="697" t="e">
        <f t="shared" si="7"/>
        <v>#REF!</v>
      </c>
      <c r="Q68" s="699" t="e">
        <f>IF($C68="X",'9_Subcomp 1_3'!#REF!,"")</f>
        <v>#REF!</v>
      </c>
      <c r="R68" s="695" t="e">
        <f>IF($C68="X",'9_Subcomp 1_3'!#REF!,"")</f>
        <v>#REF!</v>
      </c>
      <c r="S68" s="696" t="e">
        <f>IF($C68="X",'9_Subcomp 1_3'!#REF!,"")</f>
        <v>#REF!</v>
      </c>
      <c r="T68" s="697" t="e">
        <f t="shared" si="8"/>
        <v>#REF!</v>
      </c>
      <c r="U68" s="699" t="e">
        <f>IF($C68="X",'9_Subcomp 1_3'!#REF!,"")</f>
        <v>#REF!</v>
      </c>
      <c r="V68" s="695" t="e">
        <f>IF($C68="X",'9_Subcomp 1_3'!#REF!,"")</f>
        <v>#REF!</v>
      </c>
      <c r="W68" s="696" t="e">
        <f>IF($C68="X",'9_Subcomp 1_3'!#REF!,"")</f>
        <v>#REF!</v>
      </c>
      <c r="X68" s="700" t="e">
        <f t="shared" si="9"/>
        <v>#REF!</v>
      </c>
    </row>
    <row r="69" spans="1:24" ht="12.75">
      <c r="A69" s="863"/>
      <c r="B69" s="865"/>
      <c r="C69" s="693" t="e">
        <f>IF(B65="NÃO SELECIONADO","","X")</f>
        <v>#REF!</v>
      </c>
      <c r="D69" s="694" t="e">
        <f>IF($C64="X",'9_Subcomp 1_3'!D20,"")</f>
        <v>#REF!</v>
      </c>
      <c r="E69" s="695" t="e">
        <f>IF($C69="X",'9_Subcomp 1_3'!#REF!,"")</f>
        <v>#REF!</v>
      </c>
      <c r="F69" s="696" t="e">
        <f>IF($C69="X",'9_Subcomp 1_3'!#REF!,"")</f>
        <v>#REF!</v>
      </c>
      <c r="G69" s="697" t="e">
        <f aca="true" t="shared" si="10" ref="G69:G100">IF($C69="X",E69*F69,0)</f>
        <v>#REF!</v>
      </c>
      <c r="H69" s="698" t="e">
        <f>IF($C69="X",'9_Subcomp 1_3'!#REF!,"")</f>
        <v>#REF!</v>
      </c>
      <c r="I69" s="695" t="e">
        <f>IF($C69="X",'9_Subcomp 1_3'!#REF!,"")</f>
        <v>#REF!</v>
      </c>
      <c r="J69" s="696" t="e">
        <f>IF($C69="X",'9_Subcomp 1_3'!#REF!,"")</f>
        <v>#REF!</v>
      </c>
      <c r="K69" s="696" t="e">
        <f>NA()</f>
        <v>#N/A</v>
      </c>
      <c r="L69" s="697" t="e">
        <f aca="true" t="shared" si="11" ref="L69:L100">IF($C69="X",I69*J69+K69,0)</f>
        <v>#REF!</v>
      </c>
      <c r="M69" s="699" t="e">
        <f>IF($C69="X",'9_Subcomp 1_3'!#REF!,"")</f>
        <v>#REF!</v>
      </c>
      <c r="N69" s="695" t="e">
        <f>IF($C69="X",'9_Subcomp 1_3'!#REF!,"")</f>
        <v>#REF!</v>
      </c>
      <c r="O69" s="696" t="e">
        <f>IF($C69="X",'9_Subcomp 1_3'!#REF!,"")</f>
        <v>#REF!</v>
      </c>
      <c r="P69" s="697" t="e">
        <f aca="true" t="shared" si="12" ref="P69:P100">IF($C69="X",N69*O69,0)</f>
        <v>#REF!</v>
      </c>
      <c r="Q69" s="699" t="e">
        <f>IF($C69="X",'9_Subcomp 1_3'!#REF!,"")</f>
        <v>#REF!</v>
      </c>
      <c r="R69" s="695" t="e">
        <f>IF($C69="X",'9_Subcomp 1_3'!#REF!,"")</f>
        <v>#REF!</v>
      </c>
      <c r="S69" s="696" t="e">
        <f>IF($C69="X",'9_Subcomp 1_3'!#REF!,"")</f>
        <v>#REF!</v>
      </c>
      <c r="T69" s="697" t="e">
        <f aca="true" t="shared" si="13" ref="T69:T100">IF($C69="X",R69*S69,0)</f>
        <v>#REF!</v>
      </c>
      <c r="U69" s="699" t="e">
        <f>IF($C69="X",'9_Subcomp 1_3'!#REF!,"")</f>
        <v>#REF!</v>
      </c>
      <c r="V69" s="695" t="e">
        <f>IF($C69="X",'9_Subcomp 1_3'!#REF!,"")</f>
        <v>#REF!</v>
      </c>
      <c r="W69" s="696" t="e">
        <f>IF($C69="X",'9_Subcomp 1_3'!#REF!,"")</f>
        <v>#REF!</v>
      </c>
      <c r="X69" s="700" t="e">
        <f aca="true" t="shared" si="14" ref="X69:X100">IF($C69="X",V69*W69,0)</f>
        <v>#REF!</v>
      </c>
    </row>
    <row r="70" spans="1:24" ht="12.75">
      <c r="A70" s="863">
        <f>A65+1</f>
        <v>14</v>
      </c>
      <c r="B70" s="865" t="e">
        <f>IF(AND('6_ME Comp Subcomp e Produtos'!B33="Sim",'6_ME Comp Subcomp e Produtos'!#REF!="Sim"),'6_ME Comp Subcomp e Produtos'!A33,"NÃO SELECIONADO")</f>
        <v>#REF!</v>
      </c>
      <c r="C70" s="693" t="e">
        <f>IF(B70="NÃO SELECIONADO","","X")</f>
        <v>#REF!</v>
      </c>
      <c r="D70" s="694" t="e">
        <f>IF($C65="X",'9_Subcomp 1_3'!#REF!,"")</f>
        <v>#REF!</v>
      </c>
      <c r="E70" s="695" t="e">
        <f>NA()</f>
        <v>#N/A</v>
      </c>
      <c r="F70" s="696" t="e">
        <f>NA()</f>
        <v>#N/A</v>
      </c>
      <c r="G70" s="697" t="e">
        <f t="shared" si="10"/>
        <v>#REF!</v>
      </c>
      <c r="H70" s="698" t="e">
        <f>NA()</f>
        <v>#N/A</v>
      </c>
      <c r="I70" s="695" t="e">
        <f>NA()</f>
        <v>#N/A</v>
      </c>
      <c r="J70" s="696" t="e">
        <f>NA()</f>
        <v>#N/A</v>
      </c>
      <c r="K70" s="696" t="e">
        <f>NA()</f>
        <v>#N/A</v>
      </c>
      <c r="L70" s="697" t="e">
        <f t="shared" si="11"/>
        <v>#REF!</v>
      </c>
      <c r="M70" s="699" t="e">
        <f>NA()</f>
        <v>#N/A</v>
      </c>
      <c r="N70" s="695" t="e">
        <f>NA()</f>
        <v>#N/A</v>
      </c>
      <c r="O70" s="696" t="e">
        <f>NA()</f>
        <v>#N/A</v>
      </c>
      <c r="P70" s="697" t="e">
        <f t="shared" si="12"/>
        <v>#REF!</v>
      </c>
      <c r="Q70" s="699" t="e">
        <f>NA()</f>
        <v>#N/A</v>
      </c>
      <c r="R70" s="695" t="e">
        <f>NA()</f>
        <v>#N/A</v>
      </c>
      <c r="S70" s="696" t="e">
        <f>NA()</f>
        <v>#N/A</v>
      </c>
      <c r="T70" s="697" t="e">
        <f t="shared" si="13"/>
        <v>#REF!</v>
      </c>
      <c r="U70" s="699" t="e">
        <f>NA()</f>
        <v>#N/A</v>
      </c>
      <c r="V70" s="695" t="e">
        <f>NA()</f>
        <v>#N/A</v>
      </c>
      <c r="W70" s="696" t="e">
        <f>NA()</f>
        <v>#N/A</v>
      </c>
      <c r="X70" s="700" t="e">
        <f t="shared" si="14"/>
        <v>#REF!</v>
      </c>
    </row>
    <row r="71" spans="1:24" ht="12.75">
      <c r="A71" s="863"/>
      <c r="B71" s="865"/>
      <c r="C71" s="693" t="e">
        <f>IF(B70="NÃO SELECIONADO","","X")</f>
        <v>#REF!</v>
      </c>
      <c r="D71" s="694" t="e">
        <f>IF($C66="X",'9_Subcomp 1_3'!#REF!,"")</f>
        <v>#REF!</v>
      </c>
      <c r="E71" s="695" t="e">
        <f>NA()</f>
        <v>#N/A</v>
      </c>
      <c r="F71" s="696" t="e">
        <f>NA()</f>
        <v>#N/A</v>
      </c>
      <c r="G71" s="697" t="e">
        <f t="shared" si="10"/>
        <v>#REF!</v>
      </c>
      <c r="H71" s="698" t="e">
        <f>NA()</f>
        <v>#N/A</v>
      </c>
      <c r="I71" s="695" t="e">
        <f>NA()</f>
        <v>#N/A</v>
      </c>
      <c r="J71" s="696" t="e">
        <f>NA()</f>
        <v>#N/A</v>
      </c>
      <c r="K71" s="696" t="e">
        <f>NA()</f>
        <v>#N/A</v>
      </c>
      <c r="L71" s="697" t="e">
        <f t="shared" si="11"/>
        <v>#REF!</v>
      </c>
      <c r="M71" s="699" t="e">
        <f>NA()</f>
        <v>#N/A</v>
      </c>
      <c r="N71" s="695" t="e">
        <f>NA()</f>
        <v>#N/A</v>
      </c>
      <c r="O71" s="696" t="e">
        <f>NA()</f>
        <v>#N/A</v>
      </c>
      <c r="P71" s="697" t="e">
        <f t="shared" si="12"/>
        <v>#REF!</v>
      </c>
      <c r="Q71" s="699" t="e">
        <f>NA()</f>
        <v>#N/A</v>
      </c>
      <c r="R71" s="695" t="e">
        <f>NA()</f>
        <v>#N/A</v>
      </c>
      <c r="S71" s="696" t="e">
        <f>NA()</f>
        <v>#N/A</v>
      </c>
      <c r="T71" s="697" t="e">
        <f t="shared" si="13"/>
        <v>#REF!</v>
      </c>
      <c r="U71" s="699" t="e">
        <f>NA()</f>
        <v>#N/A</v>
      </c>
      <c r="V71" s="695" t="e">
        <f>NA()</f>
        <v>#N/A</v>
      </c>
      <c r="W71" s="696" t="e">
        <f>NA()</f>
        <v>#N/A</v>
      </c>
      <c r="X71" s="700" t="e">
        <f t="shared" si="14"/>
        <v>#REF!</v>
      </c>
    </row>
    <row r="72" spans="1:24" ht="12.75">
      <c r="A72" s="863"/>
      <c r="B72" s="865"/>
      <c r="C72" s="693" t="e">
        <f>IF(B70="NÃO SELECIONADO","","X")</f>
        <v>#REF!</v>
      </c>
      <c r="D72" s="694" t="e">
        <f>IF($C67="X",'9_Subcomp 1_3'!#REF!,"")</f>
        <v>#REF!</v>
      </c>
      <c r="E72" s="695" t="e">
        <f>NA()</f>
        <v>#N/A</v>
      </c>
      <c r="F72" s="696" t="e">
        <f>NA()</f>
        <v>#N/A</v>
      </c>
      <c r="G72" s="697" t="e">
        <f t="shared" si="10"/>
        <v>#REF!</v>
      </c>
      <c r="H72" s="698" t="e">
        <f>NA()</f>
        <v>#N/A</v>
      </c>
      <c r="I72" s="695" t="e">
        <f>NA()</f>
        <v>#N/A</v>
      </c>
      <c r="J72" s="696" t="e">
        <f>NA()</f>
        <v>#N/A</v>
      </c>
      <c r="K72" s="696" t="e">
        <f>NA()</f>
        <v>#N/A</v>
      </c>
      <c r="L72" s="697" t="e">
        <f t="shared" si="11"/>
        <v>#REF!</v>
      </c>
      <c r="M72" s="699" t="e">
        <f>NA()</f>
        <v>#N/A</v>
      </c>
      <c r="N72" s="695" t="e">
        <f>NA()</f>
        <v>#N/A</v>
      </c>
      <c r="O72" s="696" t="e">
        <f>NA()</f>
        <v>#N/A</v>
      </c>
      <c r="P72" s="697" t="e">
        <f t="shared" si="12"/>
        <v>#REF!</v>
      </c>
      <c r="Q72" s="699" t="e">
        <f>NA()</f>
        <v>#N/A</v>
      </c>
      <c r="R72" s="695" t="e">
        <f>NA()</f>
        <v>#N/A</v>
      </c>
      <c r="S72" s="696" t="e">
        <f>NA()</f>
        <v>#N/A</v>
      </c>
      <c r="T72" s="697" t="e">
        <f t="shared" si="13"/>
        <v>#REF!</v>
      </c>
      <c r="U72" s="699" t="e">
        <f>NA()</f>
        <v>#N/A</v>
      </c>
      <c r="V72" s="695" t="e">
        <f>NA()</f>
        <v>#N/A</v>
      </c>
      <c r="W72" s="696" t="e">
        <f>NA()</f>
        <v>#N/A</v>
      </c>
      <c r="X72" s="700" t="e">
        <f t="shared" si="14"/>
        <v>#REF!</v>
      </c>
    </row>
    <row r="73" spans="1:24" ht="12.75">
      <c r="A73" s="863"/>
      <c r="B73" s="865"/>
      <c r="C73" s="693" t="e">
        <f>IF(B70="NÃO SELECIONADO","","X")</f>
        <v>#REF!</v>
      </c>
      <c r="D73" s="694" t="e">
        <f>IF($C68="X",'9_Subcomp 1_3'!#REF!,"")</f>
        <v>#REF!</v>
      </c>
      <c r="E73" s="695" t="e">
        <f>NA()</f>
        <v>#N/A</v>
      </c>
      <c r="F73" s="696" t="e">
        <f>NA()</f>
        <v>#N/A</v>
      </c>
      <c r="G73" s="697" t="e">
        <f t="shared" si="10"/>
        <v>#REF!</v>
      </c>
      <c r="H73" s="698" t="e">
        <f>NA()</f>
        <v>#N/A</v>
      </c>
      <c r="I73" s="695" t="e">
        <f>NA()</f>
        <v>#N/A</v>
      </c>
      <c r="J73" s="696" t="e">
        <f>NA()</f>
        <v>#N/A</v>
      </c>
      <c r="K73" s="696" t="e">
        <f>NA()</f>
        <v>#N/A</v>
      </c>
      <c r="L73" s="697" t="e">
        <f t="shared" si="11"/>
        <v>#REF!</v>
      </c>
      <c r="M73" s="699" t="e">
        <f>NA()</f>
        <v>#N/A</v>
      </c>
      <c r="N73" s="695" t="e">
        <f>NA()</f>
        <v>#N/A</v>
      </c>
      <c r="O73" s="696" t="e">
        <f>NA()</f>
        <v>#N/A</v>
      </c>
      <c r="P73" s="697" t="e">
        <f t="shared" si="12"/>
        <v>#REF!</v>
      </c>
      <c r="Q73" s="699" t="e">
        <f>NA()</f>
        <v>#N/A</v>
      </c>
      <c r="R73" s="695" t="e">
        <f>NA()</f>
        <v>#N/A</v>
      </c>
      <c r="S73" s="696" t="e">
        <f>NA()</f>
        <v>#N/A</v>
      </c>
      <c r="T73" s="697" t="e">
        <f t="shared" si="13"/>
        <v>#REF!</v>
      </c>
      <c r="U73" s="699" t="e">
        <f>NA()</f>
        <v>#N/A</v>
      </c>
      <c r="V73" s="695" t="e">
        <f>NA()</f>
        <v>#N/A</v>
      </c>
      <c r="W73" s="696" t="e">
        <f>NA()</f>
        <v>#N/A</v>
      </c>
      <c r="X73" s="700" t="e">
        <f t="shared" si="14"/>
        <v>#REF!</v>
      </c>
    </row>
    <row r="74" spans="1:24" ht="12.75">
      <c r="A74" s="863"/>
      <c r="B74" s="865"/>
      <c r="C74" s="693" t="e">
        <f>IF(B70="NÃO SELECIONADO","","X")</f>
        <v>#REF!</v>
      </c>
      <c r="D74" s="694" t="e">
        <f>IF($C69="X",'9_Subcomp 1_3'!#REF!,"")</f>
        <v>#REF!</v>
      </c>
      <c r="E74" s="695" t="e">
        <f>NA()</f>
        <v>#N/A</v>
      </c>
      <c r="F74" s="696" t="e">
        <f>NA()</f>
        <v>#N/A</v>
      </c>
      <c r="G74" s="697" t="e">
        <f t="shared" si="10"/>
        <v>#REF!</v>
      </c>
      <c r="H74" s="698" t="e">
        <f>NA()</f>
        <v>#N/A</v>
      </c>
      <c r="I74" s="695" t="e">
        <f>NA()</f>
        <v>#N/A</v>
      </c>
      <c r="J74" s="696" t="e">
        <f>NA()</f>
        <v>#N/A</v>
      </c>
      <c r="K74" s="696" t="e">
        <f>NA()</f>
        <v>#N/A</v>
      </c>
      <c r="L74" s="697" t="e">
        <f t="shared" si="11"/>
        <v>#REF!</v>
      </c>
      <c r="M74" s="699" t="e">
        <f>NA()</f>
        <v>#N/A</v>
      </c>
      <c r="N74" s="695" t="e">
        <f>NA()</f>
        <v>#N/A</v>
      </c>
      <c r="O74" s="696" t="e">
        <f>NA()</f>
        <v>#N/A</v>
      </c>
      <c r="P74" s="697" t="e">
        <f t="shared" si="12"/>
        <v>#REF!</v>
      </c>
      <c r="Q74" s="699" t="e">
        <f>NA()</f>
        <v>#N/A</v>
      </c>
      <c r="R74" s="695" t="e">
        <f>NA()</f>
        <v>#N/A</v>
      </c>
      <c r="S74" s="696" t="e">
        <f>NA()</f>
        <v>#N/A</v>
      </c>
      <c r="T74" s="697" t="e">
        <f t="shared" si="13"/>
        <v>#REF!</v>
      </c>
      <c r="U74" s="699" t="e">
        <f>NA()</f>
        <v>#N/A</v>
      </c>
      <c r="V74" s="695" t="e">
        <f>NA()</f>
        <v>#N/A</v>
      </c>
      <c r="W74" s="696" t="e">
        <f>NA()</f>
        <v>#N/A</v>
      </c>
      <c r="X74" s="700" t="e">
        <f t="shared" si="14"/>
        <v>#REF!</v>
      </c>
    </row>
    <row r="75" spans="1:24" ht="12.75">
      <c r="A75" s="863">
        <f>A70+1</f>
        <v>15</v>
      </c>
      <c r="B75" s="865" t="e">
        <f>IF(AND('6_ME Comp Subcomp e Produtos'!B34="Sim",'6_ME Comp Subcomp e Produtos'!#REF!="Sim"),'6_ME Comp Subcomp e Produtos'!A34,"NÃO SELECIONADO")</f>
        <v>#REF!</v>
      </c>
      <c r="C75" s="693" t="e">
        <f>IF(B75="NÃO SELECIONADO","","X")</f>
        <v>#REF!</v>
      </c>
      <c r="D75" s="694" t="e">
        <f>IF($C70="X",'9_Subcomp 1_3'!#REF!,"")</f>
        <v>#REF!</v>
      </c>
      <c r="E75" s="695" t="e">
        <f>NA()</f>
        <v>#N/A</v>
      </c>
      <c r="F75" s="696" t="e">
        <f>NA()</f>
        <v>#N/A</v>
      </c>
      <c r="G75" s="697" t="e">
        <f t="shared" si="10"/>
        <v>#REF!</v>
      </c>
      <c r="H75" s="698" t="e">
        <f>NA()</f>
        <v>#N/A</v>
      </c>
      <c r="I75" s="695" t="e">
        <f>NA()</f>
        <v>#N/A</v>
      </c>
      <c r="J75" s="696" t="e">
        <f>NA()</f>
        <v>#N/A</v>
      </c>
      <c r="K75" s="696" t="e">
        <f>NA()</f>
        <v>#N/A</v>
      </c>
      <c r="L75" s="697" t="e">
        <f t="shared" si="11"/>
        <v>#REF!</v>
      </c>
      <c r="M75" s="699" t="e">
        <f>NA()</f>
        <v>#N/A</v>
      </c>
      <c r="N75" s="695" t="e">
        <f>NA()</f>
        <v>#N/A</v>
      </c>
      <c r="O75" s="696" t="e">
        <f>NA()</f>
        <v>#N/A</v>
      </c>
      <c r="P75" s="697" t="e">
        <f t="shared" si="12"/>
        <v>#REF!</v>
      </c>
      <c r="Q75" s="699" t="e">
        <f>NA()</f>
        <v>#N/A</v>
      </c>
      <c r="R75" s="695" t="e">
        <f>NA()</f>
        <v>#N/A</v>
      </c>
      <c r="S75" s="696" t="e">
        <f>NA()</f>
        <v>#N/A</v>
      </c>
      <c r="T75" s="697" t="e">
        <f t="shared" si="13"/>
        <v>#REF!</v>
      </c>
      <c r="U75" s="699" t="e">
        <f>NA()</f>
        <v>#N/A</v>
      </c>
      <c r="V75" s="695" t="e">
        <f>NA()</f>
        <v>#N/A</v>
      </c>
      <c r="W75" s="696" t="e">
        <f>NA()</f>
        <v>#N/A</v>
      </c>
      <c r="X75" s="700" t="e">
        <f t="shared" si="14"/>
        <v>#REF!</v>
      </c>
    </row>
    <row r="76" spans="1:24" ht="12.75">
      <c r="A76" s="863"/>
      <c r="B76" s="865"/>
      <c r="C76" s="693" t="e">
        <f>IF(B75="NÃO SELECIONADO","","X")</f>
        <v>#REF!</v>
      </c>
      <c r="D76" s="694" t="e">
        <f>IF($C71="X",'9_Subcomp 1_3'!#REF!,"")</f>
        <v>#REF!</v>
      </c>
      <c r="E76" s="695" t="e">
        <f>NA()</f>
        <v>#N/A</v>
      </c>
      <c r="F76" s="696" t="e">
        <f>NA()</f>
        <v>#N/A</v>
      </c>
      <c r="G76" s="697" t="e">
        <f t="shared" si="10"/>
        <v>#REF!</v>
      </c>
      <c r="H76" s="698" t="e">
        <f>NA()</f>
        <v>#N/A</v>
      </c>
      <c r="I76" s="695" t="e">
        <f>NA()</f>
        <v>#N/A</v>
      </c>
      <c r="J76" s="696" t="e">
        <f>NA()</f>
        <v>#N/A</v>
      </c>
      <c r="K76" s="696" t="e">
        <f>NA()</f>
        <v>#N/A</v>
      </c>
      <c r="L76" s="697" t="e">
        <f t="shared" si="11"/>
        <v>#REF!</v>
      </c>
      <c r="M76" s="699" t="e">
        <f>NA()</f>
        <v>#N/A</v>
      </c>
      <c r="N76" s="695" t="e">
        <f>NA()</f>
        <v>#N/A</v>
      </c>
      <c r="O76" s="696" t="e">
        <f>NA()</f>
        <v>#N/A</v>
      </c>
      <c r="P76" s="697" t="e">
        <f t="shared" si="12"/>
        <v>#REF!</v>
      </c>
      <c r="Q76" s="699" t="e">
        <f>NA()</f>
        <v>#N/A</v>
      </c>
      <c r="R76" s="695" t="e">
        <f>NA()</f>
        <v>#N/A</v>
      </c>
      <c r="S76" s="696" t="e">
        <f>NA()</f>
        <v>#N/A</v>
      </c>
      <c r="T76" s="697" t="e">
        <f t="shared" si="13"/>
        <v>#REF!</v>
      </c>
      <c r="U76" s="699" t="e">
        <f>NA()</f>
        <v>#N/A</v>
      </c>
      <c r="V76" s="695" t="e">
        <f>NA()</f>
        <v>#N/A</v>
      </c>
      <c r="W76" s="696" t="e">
        <f>NA()</f>
        <v>#N/A</v>
      </c>
      <c r="X76" s="700" t="e">
        <f t="shared" si="14"/>
        <v>#REF!</v>
      </c>
    </row>
    <row r="77" spans="1:24" ht="12.75">
      <c r="A77" s="863"/>
      <c r="B77" s="865"/>
      <c r="C77" s="693" t="e">
        <f>IF(B75="NÃO SELECIONADO","","X")</f>
        <v>#REF!</v>
      </c>
      <c r="D77" s="694" t="e">
        <f>IF($C72="X",'9_Subcomp 1_3'!#REF!,"")</f>
        <v>#REF!</v>
      </c>
      <c r="E77" s="695" t="e">
        <f>NA()</f>
        <v>#N/A</v>
      </c>
      <c r="F77" s="696" t="e">
        <f>NA()</f>
        <v>#N/A</v>
      </c>
      <c r="G77" s="697" t="e">
        <f t="shared" si="10"/>
        <v>#REF!</v>
      </c>
      <c r="H77" s="698" t="e">
        <f>NA()</f>
        <v>#N/A</v>
      </c>
      <c r="I77" s="695" t="e">
        <f>NA()</f>
        <v>#N/A</v>
      </c>
      <c r="J77" s="696" t="e">
        <f>NA()</f>
        <v>#N/A</v>
      </c>
      <c r="K77" s="696" t="e">
        <f>NA()</f>
        <v>#N/A</v>
      </c>
      <c r="L77" s="697" t="e">
        <f t="shared" si="11"/>
        <v>#REF!</v>
      </c>
      <c r="M77" s="699" t="e">
        <f>NA()</f>
        <v>#N/A</v>
      </c>
      <c r="N77" s="695" t="e">
        <f>NA()</f>
        <v>#N/A</v>
      </c>
      <c r="O77" s="696" t="e">
        <f>NA()</f>
        <v>#N/A</v>
      </c>
      <c r="P77" s="697" t="e">
        <f t="shared" si="12"/>
        <v>#REF!</v>
      </c>
      <c r="Q77" s="699" t="e">
        <f>NA()</f>
        <v>#N/A</v>
      </c>
      <c r="R77" s="695" t="e">
        <f>NA()</f>
        <v>#N/A</v>
      </c>
      <c r="S77" s="696" t="e">
        <f>NA()</f>
        <v>#N/A</v>
      </c>
      <c r="T77" s="697" t="e">
        <f t="shared" si="13"/>
        <v>#REF!</v>
      </c>
      <c r="U77" s="699" t="e">
        <f>NA()</f>
        <v>#N/A</v>
      </c>
      <c r="V77" s="695" t="e">
        <f>NA()</f>
        <v>#N/A</v>
      </c>
      <c r="W77" s="696" t="e">
        <f>NA()</f>
        <v>#N/A</v>
      </c>
      <c r="X77" s="700" t="e">
        <f t="shared" si="14"/>
        <v>#REF!</v>
      </c>
    </row>
    <row r="78" spans="1:24" ht="12.75">
      <c r="A78" s="863"/>
      <c r="B78" s="865"/>
      <c r="C78" s="693" t="e">
        <f>IF(B75="NÃO SELECIONADO","","X")</f>
        <v>#REF!</v>
      </c>
      <c r="D78" s="694" t="e">
        <f>IF($C73="X",'9_Subcomp 1_3'!#REF!,"")</f>
        <v>#REF!</v>
      </c>
      <c r="E78" s="695" t="e">
        <f>NA()</f>
        <v>#N/A</v>
      </c>
      <c r="F78" s="696" t="e">
        <f>NA()</f>
        <v>#N/A</v>
      </c>
      <c r="G78" s="697" t="e">
        <f t="shared" si="10"/>
        <v>#REF!</v>
      </c>
      <c r="H78" s="698" t="e">
        <f>NA()</f>
        <v>#N/A</v>
      </c>
      <c r="I78" s="695" t="e">
        <f>NA()</f>
        <v>#N/A</v>
      </c>
      <c r="J78" s="696" t="e">
        <f>NA()</f>
        <v>#N/A</v>
      </c>
      <c r="K78" s="696" t="e">
        <f>NA()</f>
        <v>#N/A</v>
      </c>
      <c r="L78" s="697" t="e">
        <f t="shared" si="11"/>
        <v>#REF!</v>
      </c>
      <c r="M78" s="699" t="e">
        <f>NA()</f>
        <v>#N/A</v>
      </c>
      <c r="N78" s="695" t="e">
        <f>NA()</f>
        <v>#N/A</v>
      </c>
      <c r="O78" s="696" t="e">
        <f>NA()</f>
        <v>#N/A</v>
      </c>
      <c r="P78" s="697" t="e">
        <f t="shared" si="12"/>
        <v>#REF!</v>
      </c>
      <c r="Q78" s="699" t="e">
        <f>NA()</f>
        <v>#N/A</v>
      </c>
      <c r="R78" s="695" t="e">
        <f>NA()</f>
        <v>#N/A</v>
      </c>
      <c r="S78" s="696" t="e">
        <f>NA()</f>
        <v>#N/A</v>
      </c>
      <c r="T78" s="697" t="e">
        <f t="shared" si="13"/>
        <v>#REF!</v>
      </c>
      <c r="U78" s="699" t="e">
        <f>NA()</f>
        <v>#N/A</v>
      </c>
      <c r="V78" s="695" t="e">
        <f>NA()</f>
        <v>#N/A</v>
      </c>
      <c r="W78" s="696" t="e">
        <f>NA()</f>
        <v>#N/A</v>
      </c>
      <c r="X78" s="700" t="e">
        <f t="shared" si="14"/>
        <v>#REF!</v>
      </c>
    </row>
    <row r="79" spans="1:24" ht="12.75">
      <c r="A79" s="863"/>
      <c r="B79" s="865"/>
      <c r="C79" s="693" t="e">
        <f>IF(B75="NÃO SELECIONADO","","X")</f>
        <v>#REF!</v>
      </c>
      <c r="D79" s="694" t="e">
        <f>IF($C74="X",'9_Subcomp 1_3'!#REF!,"")</f>
        <v>#REF!</v>
      </c>
      <c r="E79" s="695" t="e">
        <f>NA()</f>
        <v>#N/A</v>
      </c>
      <c r="F79" s="696" t="e">
        <f>NA()</f>
        <v>#N/A</v>
      </c>
      <c r="G79" s="697" t="e">
        <f t="shared" si="10"/>
        <v>#REF!</v>
      </c>
      <c r="H79" s="698" t="e">
        <f>NA()</f>
        <v>#N/A</v>
      </c>
      <c r="I79" s="695" t="e">
        <f>NA()</f>
        <v>#N/A</v>
      </c>
      <c r="J79" s="696" t="e">
        <f>NA()</f>
        <v>#N/A</v>
      </c>
      <c r="K79" s="696" t="e">
        <f>NA()</f>
        <v>#N/A</v>
      </c>
      <c r="L79" s="697" t="e">
        <f t="shared" si="11"/>
        <v>#REF!</v>
      </c>
      <c r="M79" s="699" t="e">
        <f>NA()</f>
        <v>#N/A</v>
      </c>
      <c r="N79" s="695" t="e">
        <f>NA()</f>
        <v>#N/A</v>
      </c>
      <c r="O79" s="696" t="e">
        <f>NA()</f>
        <v>#N/A</v>
      </c>
      <c r="P79" s="697" t="e">
        <f t="shared" si="12"/>
        <v>#REF!</v>
      </c>
      <c r="Q79" s="699" t="e">
        <f>NA()</f>
        <v>#N/A</v>
      </c>
      <c r="R79" s="695" t="e">
        <f>NA()</f>
        <v>#N/A</v>
      </c>
      <c r="S79" s="696" t="e">
        <f>NA()</f>
        <v>#N/A</v>
      </c>
      <c r="T79" s="697" t="e">
        <f t="shared" si="13"/>
        <v>#REF!</v>
      </c>
      <c r="U79" s="699" t="e">
        <f>NA()</f>
        <v>#N/A</v>
      </c>
      <c r="V79" s="695" t="e">
        <f>NA()</f>
        <v>#N/A</v>
      </c>
      <c r="W79" s="696" t="e">
        <f>NA()</f>
        <v>#N/A</v>
      </c>
      <c r="X79" s="700" t="e">
        <f t="shared" si="14"/>
        <v>#REF!</v>
      </c>
    </row>
    <row r="80" spans="1:24" ht="12.75">
      <c r="A80" s="863">
        <f>A75+1</f>
        <v>16</v>
      </c>
      <c r="B80" s="865" t="e">
        <f>IF(AND('6_ME Comp Subcomp e Produtos'!B35="Sim",'6_ME Comp Subcomp e Produtos'!#REF!="Sim"),'6_ME Comp Subcomp e Produtos'!A35,"NÃO SELECIONADO")</f>
        <v>#REF!</v>
      </c>
      <c r="C80" s="693" t="e">
        <f>IF(B80="NÃO SELECIONADO","","X")</f>
        <v>#REF!</v>
      </c>
      <c r="D80" s="694" t="e">
        <f>NA()</f>
        <v>#N/A</v>
      </c>
      <c r="E80" s="695" t="e">
        <f>NA()</f>
        <v>#N/A</v>
      </c>
      <c r="F80" s="696" t="e">
        <f>NA()</f>
        <v>#N/A</v>
      </c>
      <c r="G80" s="697" t="e">
        <f t="shared" si="10"/>
        <v>#REF!</v>
      </c>
      <c r="H80" s="698" t="e">
        <f>NA()</f>
        <v>#N/A</v>
      </c>
      <c r="I80" s="695" t="e">
        <f>NA()</f>
        <v>#N/A</v>
      </c>
      <c r="J80" s="696" t="e">
        <f>NA()</f>
        <v>#N/A</v>
      </c>
      <c r="K80" s="696" t="e">
        <f>NA()</f>
        <v>#N/A</v>
      </c>
      <c r="L80" s="697" t="e">
        <f t="shared" si="11"/>
        <v>#REF!</v>
      </c>
      <c r="M80" s="699" t="e">
        <f>NA()</f>
        <v>#N/A</v>
      </c>
      <c r="N80" s="695" t="e">
        <f>NA()</f>
        <v>#N/A</v>
      </c>
      <c r="O80" s="696" t="e">
        <f>NA()</f>
        <v>#N/A</v>
      </c>
      <c r="P80" s="697" t="e">
        <f t="shared" si="12"/>
        <v>#REF!</v>
      </c>
      <c r="Q80" s="699" t="e">
        <f>NA()</f>
        <v>#N/A</v>
      </c>
      <c r="R80" s="695" t="e">
        <f>NA()</f>
        <v>#N/A</v>
      </c>
      <c r="S80" s="696" t="e">
        <f>NA()</f>
        <v>#N/A</v>
      </c>
      <c r="T80" s="697" t="e">
        <f t="shared" si="13"/>
        <v>#REF!</v>
      </c>
      <c r="U80" s="699" t="e">
        <f>NA()</f>
        <v>#N/A</v>
      </c>
      <c r="V80" s="695" t="e">
        <f>NA()</f>
        <v>#N/A</v>
      </c>
      <c r="W80" s="696" t="e">
        <f>NA()</f>
        <v>#N/A</v>
      </c>
      <c r="X80" s="700" t="e">
        <f t="shared" si="14"/>
        <v>#REF!</v>
      </c>
    </row>
    <row r="81" spans="1:24" ht="12.75">
      <c r="A81" s="863"/>
      <c r="B81" s="865"/>
      <c r="C81" s="693" t="e">
        <f>IF(B80="NÃO SELECIONADO","","X")</f>
        <v>#REF!</v>
      </c>
      <c r="D81" s="694" t="e">
        <f>NA()</f>
        <v>#N/A</v>
      </c>
      <c r="E81" s="695" t="e">
        <f>NA()</f>
        <v>#N/A</v>
      </c>
      <c r="F81" s="696" t="e">
        <f>NA()</f>
        <v>#N/A</v>
      </c>
      <c r="G81" s="697" t="e">
        <f t="shared" si="10"/>
        <v>#REF!</v>
      </c>
      <c r="H81" s="698" t="e">
        <f>NA()</f>
        <v>#N/A</v>
      </c>
      <c r="I81" s="695" t="e">
        <f>NA()</f>
        <v>#N/A</v>
      </c>
      <c r="J81" s="696" t="e">
        <f>NA()</f>
        <v>#N/A</v>
      </c>
      <c r="K81" s="696" t="e">
        <f>NA()</f>
        <v>#N/A</v>
      </c>
      <c r="L81" s="697" t="e">
        <f t="shared" si="11"/>
        <v>#REF!</v>
      </c>
      <c r="M81" s="699" t="e">
        <f>NA()</f>
        <v>#N/A</v>
      </c>
      <c r="N81" s="695" t="e">
        <f>NA()</f>
        <v>#N/A</v>
      </c>
      <c r="O81" s="696" t="e">
        <f>NA()</f>
        <v>#N/A</v>
      </c>
      <c r="P81" s="697" t="e">
        <f t="shared" si="12"/>
        <v>#REF!</v>
      </c>
      <c r="Q81" s="699" t="e">
        <f>NA()</f>
        <v>#N/A</v>
      </c>
      <c r="R81" s="695" t="e">
        <f>NA()</f>
        <v>#N/A</v>
      </c>
      <c r="S81" s="696" t="e">
        <f>NA()</f>
        <v>#N/A</v>
      </c>
      <c r="T81" s="697" t="e">
        <f t="shared" si="13"/>
        <v>#REF!</v>
      </c>
      <c r="U81" s="699" t="e">
        <f>NA()</f>
        <v>#N/A</v>
      </c>
      <c r="V81" s="695" t="e">
        <f>NA()</f>
        <v>#N/A</v>
      </c>
      <c r="W81" s="696" t="e">
        <f>NA()</f>
        <v>#N/A</v>
      </c>
      <c r="X81" s="700" t="e">
        <f t="shared" si="14"/>
        <v>#REF!</v>
      </c>
    </row>
    <row r="82" spans="1:24" ht="12.75">
      <c r="A82" s="863"/>
      <c r="B82" s="865"/>
      <c r="C82" s="693" t="e">
        <f>IF(B80="NÃO SELECIONADO","","X")</f>
        <v>#REF!</v>
      </c>
      <c r="D82" s="694" t="e">
        <f>NA()</f>
        <v>#N/A</v>
      </c>
      <c r="E82" s="695" t="e">
        <f>NA()</f>
        <v>#N/A</v>
      </c>
      <c r="F82" s="696" t="e">
        <f>NA()</f>
        <v>#N/A</v>
      </c>
      <c r="G82" s="697" t="e">
        <f t="shared" si="10"/>
        <v>#REF!</v>
      </c>
      <c r="H82" s="698" t="e">
        <f>NA()</f>
        <v>#N/A</v>
      </c>
      <c r="I82" s="695" t="e">
        <f>NA()</f>
        <v>#N/A</v>
      </c>
      <c r="J82" s="696" t="e">
        <f>NA()</f>
        <v>#N/A</v>
      </c>
      <c r="K82" s="696" t="e">
        <f>NA()</f>
        <v>#N/A</v>
      </c>
      <c r="L82" s="697" t="e">
        <f t="shared" si="11"/>
        <v>#REF!</v>
      </c>
      <c r="M82" s="699" t="e">
        <f>NA()</f>
        <v>#N/A</v>
      </c>
      <c r="N82" s="695" t="e">
        <f>NA()</f>
        <v>#N/A</v>
      </c>
      <c r="O82" s="696" t="e">
        <f>NA()</f>
        <v>#N/A</v>
      </c>
      <c r="P82" s="697" t="e">
        <f t="shared" si="12"/>
        <v>#REF!</v>
      </c>
      <c r="Q82" s="699" t="e">
        <f>NA()</f>
        <v>#N/A</v>
      </c>
      <c r="R82" s="695" t="e">
        <f>NA()</f>
        <v>#N/A</v>
      </c>
      <c r="S82" s="696" t="e">
        <f>NA()</f>
        <v>#N/A</v>
      </c>
      <c r="T82" s="697" t="e">
        <f t="shared" si="13"/>
        <v>#REF!</v>
      </c>
      <c r="U82" s="699" t="e">
        <f>NA()</f>
        <v>#N/A</v>
      </c>
      <c r="V82" s="695" t="e">
        <f>NA()</f>
        <v>#N/A</v>
      </c>
      <c r="W82" s="696" t="e">
        <f>NA()</f>
        <v>#N/A</v>
      </c>
      <c r="X82" s="700" t="e">
        <f t="shared" si="14"/>
        <v>#REF!</v>
      </c>
    </row>
    <row r="83" spans="1:24" ht="12.75">
      <c r="A83" s="863"/>
      <c r="B83" s="865"/>
      <c r="C83" s="693" t="e">
        <f>IF(B80="NÃO SELECIONADO","","X")</f>
        <v>#REF!</v>
      </c>
      <c r="D83" s="694" t="e">
        <f>NA()</f>
        <v>#N/A</v>
      </c>
      <c r="E83" s="695" t="e">
        <f>NA()</f>
        <v>#N/A</v>
      </c>
      <c r="F83" s="696" t="e">
        <f>NA()</f>
        <v>#N/A</v>
      </c>
      <c r="G83" s="697" t="e">
        <f t="shared" si="10"/>
        <v>#REF!</v>
      </c>
      <c r="H83" s="698" t="e">
        <f>NA()</f>
        <v>#N/A</v>
      </c>
      <c r="I83" s="695" t="e">
        <f>NA()</f>
        <v>#N/A</v>
      </c>
      <c r="J83" s="696" t="e">
        <f>NA()</f>
        <v>#N/A</v>
      </c>
      <c r="K83" s="696" t="e">
        <f>NA()</f>
        <v>#N/A</v>
      </c>
      <c r="L83" s="697" t="e">
        <f t="shared" si="11"/>
        <v>#REF!</v>
      </c>
      <c r="M83" s="699" t="e">
        <f>NA()</f>
        <v>#N/A</v>
      </c>
      <c r="N83" s="695" t="e">
        <f>NA()</f>
        <v>#N/A</v>
      </c>
      <c r="O83" s="696" t="e">
        <f>NA()</f>
        <v>#N/A</v>
      </c>
      <c r="P83" s="697" t="e">
        <f t="shared" si="12"/>
        <v>#REF!</v>
      </c>
      <c r="Q83" s="699" t="e">
        <f>NA()</f>
        <v>#N/A</v>
      </c>
      <c r="R83" s="695" t="e">
        <f>NA()</f>
        <v>#N/A</v>
      </c>
      <c r="S83" s="696" t="e">
        <f>NA()</f>
        <v>#N/A</v>
      </c>
      <c r="T83" s="697" t="e">
        <f t="shared" si="13"/>
        <v>#REF!</v>
      </c>
      <c r="U83" s="699" t="e">
        <f>NA()</f>
        <v>#N/A</v>
      </c>
      <c r="V83" s="695" t="e">
        <f>NA()</f>
        <v>#N/A</v>
      </c>
      <c r="W83" s="696" t="e">
        <f>NA()</f>
        <v>#N/A</v>
      </c>
      <c r="X83" s="700" t="e">
        <f t="shared" si="14"/>
        <v>#REF!</v>
      </c>
    </row>
    <row r="84" spans="1:24" ht="12.75">
      <c r="A84" s="863"/>
      <c r="B84" s="865"/>
      <c r="C84" s="693" t="e">
        <f>IF(B80="NÃO SELECIONADO","","X")</f>
        <v>#REF!</v>
      </c>
      <c r="D84" s="694" t="e">
        <f>NA()</f>
        <v>#N/A</v>
      </c>
      <c r="E84" s="695" t="e">
        <f>NA()</f>
        <v>#N/A</v>
      </c>
      <c r="F84" s="696" t="e">
        <f>NA()</f>
        <v>#N/A</v>
      </c>
      <c r="G84" s="697" t="e">
        <f t="shared" si="10"/>
        <v>#REF!</v>
      </c>
      <c r="H84" s="698" t="e">
        <f>NA()</f>
        <v>#N/A</v>
      </c>
      <c r="I84" s="695" t="e">
        <f>NA()</f>
        <v>#N/A</v>
      </c>
      <c r="J84" s="696" t="e">
        <f>NA()</f>
        <v>#N/A</v>
      </c>
      <c r="K84" s="696" t="e">
        <f>NA()</f>
        <v>#N/A</v>
      </c>
      <c r="L84" s="697" t="e">
        <f t="shared" si="11"/>
        <v>#REF!</v>
      </c>
      <c r="M84" s="699" t="e">
        <f>NA()</f>
        <v>#N/A</v>
      </c>
      <c r="N84" s="695" t="e">
        <f>NA()</f>
        <v>#N/A</v>
      </c>
      <c r="O84" s="696" t="e">
        <f>NA()</f>
        <v>#N/A</v>
      </c>
      <c r="P84" s="697" t="e">
        <f t="shared" si="12"/>
        <v>#REF!</v>
      </c>
      <c r="Q84" s="699" t="e">
        <f>NA()</f>
        <v>#N/A</v>
      </c>
      <c r="R84" s="695" t="e">
        <f>NA()</f>
        <v>#N/A</v>
      </c>
      <c r="S84" s="696" t="e">
        <f>NA()</f>
        <v>#N/A</v>
      </c>
      <c r="T84" s="697" t="e">
        <f t="shared" si="13"/>
        <v>#REF!</v>
      </c>
      <c r="U84" s="699" t="e">
        <f>NA()</f>
        <v>#N/A</v>
      </c>
      <c r="V84" s="695" t="e">
        <f>NA()</f>
        <v>#N/A</v>
      </c>
      <c r="W84" s="696" t="e">
        <f>NA()</f>
        <v>#N/A</v>
      </c>
      <c r="X84" s="700" t="e">
        <f t="shared" si="14"/>
        <v>#REF!</v>
      </c>
    </row>
    <row r="85" spans="1:24" ht="12.75">
      <c r="A85" s="863">
        <f>A80+1</f>
        <v>17</v>
      </c>
      <c r="B85" s="865" t="e">
        <f>IF(AND('6_ME Comp Subcomp e Produtos'!B36="Sim",'6_ME Comp Subcomp e Produtos'!#REF!="Sim"),'6_ME Comp Subcomp e Produtos'!A36,"NÃO SELECIONADO")</f>
        <v>#REF!</v>
      </c>
      <c r="C85" s="693" t="e">
        <f>IF(B85="NÃO SELECIONADO","","X")</f>
        <v>#REF!</v>
      </c>
      <c r="D85" s="694" t="e">
        <f>NA()</f>
        <v>#N/A</v>
      </c>
      <c r="E85" s="695" t="e">
        <f>NA()</f>
        <v>#N/A</v>
      </c>
      <c r="F85" s="696" t="e">
        <f>NA()</f>
        <v>#N/A</v>
      </c>
      <c r="G85" s="697" t="e">
        <f t="shared" si="10"/>
        <v>#REF!</v>
      </c>
      <c r="H85" s="698" t="e">
        <f>NA()</f>
        <v>#N/A</v>
      </c>
      <c r="I85" s="695" t="e">
        <f>NA()</f>
        <v>#N/A</v>
      </c>
      <c r="J85" s="696" t="e">
        <f>NA()</f>
        <v>#N/A</v>
      </c>
      <c r="K85" s="696" t="e">
        <f>NA()</f>
        <v>#N/A</v>
      </c>
      <c r="L85" s="697" t="e">
        <f t="shared" si="11"/>
        <v>#REF!</v>
      </c>
      <c r="M85" s="699" t="e">
        <f>NA()</f>
        <v>#N/A</v>
      </c>
      <c r="N85" s="695" t="e">
        <f>NA()</f>
        <v>#N/A</v>
      </c>
      <c r="O85" s="696" t="e">
        <f>NA()</f>
        <v>#N/A</v>
      </c>
      <c r="P85" s="697" t="e">
        <f t="shared" si="12"/>
        <v>#REF!</v>
      </c>
      <c r="Q85" s="699" t="e">
        <f>NA()</f>
        <v>#N/A</v>
      </c>
      <c r="R85" s="695" t="e">
        <f>NA()</f>
        <v>#N/A</v>
      </c>
      <c r="S85" s="696" t="e">
        <f>NA()</f>
        <v>#N/A</v>
      </c>
      <c r="T85" s="697" t="e">
        <f t="shared" si="13"/>
        <v>#REF!</v>
      </c>
      <c r="U85" s="699" t="e">
        <f>NA()</f>
        <v>#N/A</v>
      </c>
      <c r="V85" s="695" t="e">
        <f>NA()</f>
        <v>#N/A</v>
      </c>
      <c r="W85" s="696" t="e">
        <f>NA()</f>
        <v>#N/A</v>
      </c>
      <c r="X85" s="700" t="e">
        <f t="shared" si="14"/>
        <v>#REF!</v>
      </c>
    </row>
    <row r="86" spans="1:24" ht="12.75">
      <c r="A86" s="863"/>
      <c r="B86" s="865"/>
      <c r="C86" s="693" t="e">
        <f>IF(B85="NÃO SELECIONADO","","X")</f>
        <v>#REF!</v>
      </c>
      <c r="D86" s="694" t="e">
        <f>NA()</f>
        <v>#N/A</v>
      </c>
      <c r="E86" s="695" t="e">
        <f>NA()</f>
        <v>#N/A</v>
      </c>
      <c r="F86" s="696" t="e">
        <f>NA()</f>
        <v>#N/A</v>
      </c>
      <c r="G86" s="697" t="e">
        <f t="shared" si="10"/>
        <v>#REF!</v>
      </c>
      <c r="H86" s="698" t="e">
        <f>NA()</f>
        <v>#N/A</v>
      </c>
      <c r="I86" s="695" t="e">
        <f>NA()</f>
        <v>#N/A</v>
      </c>
      <c r="J86" s="696" t="e">
        <f>NA()</f>
        <v>#N/A</v>
      </c>
      <c r="K86" s="696" t="e">
        <f>NA()</f>
        <v>#N/A</v>
      </c>
      <c r="L86" s="697" t="e">
        <f t="shared" si="11"/>
        <v>#REF!</v>
      </c>
      <c r="M86" s="699" t="e">
        <f>NA()</f>
        <v>#N/A</v>
      </c>
      <c r="N86" s="695" t="e">
        <f>NA()</f>
        <v>#N/A</v>
      </c>
      <c r="O86" s="696" t="e">
        <f>NA()</f>
        <v>#N/A</v>
      </c>
      <c r="P86" s="697" t="e">
        <f t="shared" si="12"/>
        <v>#REF!</v>
      </c>
      <c r="Q86" s="699" t="e">
        <f>NA()</f>
        <v>#N/A</v>
      </c>
      <c r="R86" s="695" t="e">
        <f>NA()</f>
        <v>#N/A</v>
      </c>
      <c r="S86" s="696" t="e">
        <f>NA()</f>
        <v>#N/A</v>
      </c>
      <c r="T86" s="697" t="e">
        <f t="shared" si="13"/>
        <v>#REF!</v>
      </c>
      <c r="U86" s="699" t="e">
        <f>NA()</f>
        <v>#N/A</v>
      </c>
      <c r="V86" s="695" t="e">
        <f>NA()</f>
        <v>#N/A</v>
      </c>
      <c r="W86" s="696" t="e">
        <f>NA()</f>
        <v>#N/A</v>
      </c>
      <c r="X86" s="700" t="e">
        <f t="shared" si="14"/>
        <v>#REF!</v>
      </c>
    </row>
    <row r="87" spans="1:24" ht="12.75">
      <c r="A87" s="863"/>
      <c r="B87" s="865"/>
      <c r="C87" s="693" t="e">
        <f>IF(B85="NÃO SELECIONADO","","X")</f>
        <v>#REF!</v>
      </c>
      <c r="D87" s="694" t="e">
        <f>NA()</f>
        <v>#N/A</v>
      </c>
      <c r="E87" s="695" t="e">
        <f>NA()</f>
        <v>#N/A</v>
      </c>
      <c r="F87" s="696" t="e">
        <f>NA()</f>
        <v>#N/A</v>
      </c>
      <c r="G87" s="697" t="e">
        <f t="shared" si="10"/>
        <v>#REF!</v>
      </c>
      <c r="H87" s="698" t="e">
        <f>NA()</f>
        <v>#N/A</v>
      </c>
      <c r="I87" s="695" t="e">
        <f>NA()</f>
        <v>#N/A</v>
      </c>
      <c r="J87" s="696" t="e">
        <f>NA()</f>
        <v>#N/A</v>
      </c>
      <c r="K87" s="696" t="e">
        <f>NA()</f>
        <v>#N/A</v>
      </c>
      <c r="L87" s="697" t="e">
        <f t="shared" si="11"/>
        <v>#REF!</v>
      </c>
      <c r="M87" s="699" t="e">
        <f>NA()</f>
        <v>#N/A</v>
      </c>
      <c r="N87" s="695" t="e">
        <f>NA()</f>
        <v>#N/A</v>
      </c>
      <c r="O87" s="696" t="e">
        <f>NA()</f>
        <v>#N/A</v>
      </c>
      <c r="P87" s="697" t="e">
        <f t="shared" si="12"/>
        <v>#REF!</v>
      </c>
      <c r="Q87" s="699" t="e">
        <f>NA()</f>
        <v>#N/A</v>
      </c>
      <c r="R87" s="695" t="e">
        <f>NA()</f>
        <v>#N/A</v>
      </c>
      <c r="S87" s="696" t="e">
        <f>NA()</f>
        <v>#N/A</v>
      </c>
      <c r="T87" s="697" t="e">
        <f t="shared" si="13"/>
        <v>#REF!</v>
      </c>
      <c r="U87" s="699" t="e">
        <f>NA()</f>
        <v>#N/A</v>
      </c>
      <c r="V87" s="695" t="e">
        <f>NA()</f>
        <v>#N/A</v>
      </c>
      <c r="W87" s="696" t="e">
        <f>NA()</f>
        <v>#N/A</v>
      </c>
      <c r="X87" s="700" t="e">
        <f t="shared" si="14"/>
        <v>#REF!</v>
      </c>
    </row>
    <row r="88" spans="1:24" ht="12.75">
      <c r="A88" s="863"/>
      <c r="B88" s="865"/>
      <c r="C88" s="693" t="e">
        <f>IF(B85="NÃO SELECIONADO","","X")</f>
        <v>#REF!</v>
      </c>
      <c r="D88" s="694" t="e">
        <f>NA()</f>
        <v>#N/A</v>
      </c>
      <c r="E88" s="695" t="e">
        <f>NA()</f>
        <v>#N/A</v>
      </c>
      <c r="F88" s="696" t="e">
        <f>NA()</f>
        <v>#N/A</v>
      </c>
      <c r="G88" s="697" t="e">
        <f t="shared" si="10"/>
        <v>#REF!</v>
      </c>
      <c r="H88" s="698" t="e">
        <f>NA()</f>
        <v>#N/A</v>
      </c>
      <c r="I88" s="695" t="e">
        <f>NA()</f>
        <v>#N/A</v>
      </c>
      <c r="J88" s="696" t="e">
        <f>NA()</f>
        <v>#N/A</v>
      </c>
      <c r="K88" s="696" t="e">
        <f>NA()</f>
        <v>#N/A</v>
      </c>
      <c r="L88" s="697" t="e">
        <f t="shared" si="11"/>
        <v>#REF!</v>
      </c>
      <c r="M88" s="699" t="e">
        <f>NA()</f>
        <v>#N/A</v>
      </c>
      <c r="N88" s="695" t="e">
        <f>NA()</f>
        <v>#N/A</v>
      </c>
      <c r="O88" s="696" t="e">
        <f>NA()</f>
        <v>#N/A</v>
      </c>
      <c r="P88" s="697" t="e">
        <f t="shared" si="12"/>
        <v>#REF!</v>
      </c>
      <c r="Q88" s="699" t="e">
        <f>NA()</f>
        <v>#N/A</v>
      </c>
      <c r="R88" s="695" t="e">
        <f>NA()</f>
        <v>#N/A</v>
      </c>
      <c r="S88" s="696" t="e">
        <f>NA()</f>
        <v>#N/A</v>
      </c>
      <c r="T88" s="697" t="e">
        <f t="shared" si="13"/>
        <v>#REF!</v>
      </c>
      <c r="U88" s="699" t="e">
        <f>NA()</f>
        <v>#N/A</v>
      </c>
      <c r="V88" s="695" t="e">
        <f>NA()</f>
        <v>#N/A</v>
      </c>
      <c r="W88" s="696" t="e">
        <f>NA()</f>
        <v>#N/A</v>
      </c>
      <c r="X88" s="700" t="e">
        <f t="shared" si="14"/>
        <v>#REF!</v>
      </c>
    </row>
    <row r="89" spans="1:24" ht="12.75">
      <c r="A89" s="863"/>
      <c r="B89" s="865"/>
      <c r="C89" s="693" t="e">
        <f>IF(B85="NÃO SELECIONADO","","X")</f>
        <v>#REF!</v>
      </c>
      <c r="D89" s="694" t="e">
        <f>NA()</f>
        <v>#N/A</v>
      </c>
      <c r="E89" s="695" t="e">
        <f>NA()</f>
        <v>#N/A</v>
      </c>
      <c r="F89" s="696" t="e">
        <f>NA()</f>
        <v>#N/A</v>
      </c>
      <c r="G89" s="697" t="e">
        <f t="shared" si="10"/>
        <v>#REF!</v>
      </c>
      <c r="H89" s="698" t="e">
        <f>NA()</f>
        <v>#N/A</v>
      </c>
      <c r="I89" s="695" t="e">
        <f>NA()</f>
        <v>#N/A</v>
      </c>
      <c r="J89" s="696" t="e">
        <f>NA()</f>
        <v>#N/A</v>
      </c>
      <c r="K89" s="696" t="e">
        <f>NA()</f>
        <v>#N/A</v>
      </c>
      <c r="L89" s="697" t="e">
        <f t="shared" si="11"/>
        <v>#REF!</v>
      </c>
      <c r="M89" s="699" t="e">
        <f>NA()</f>
        <v>#N/A</v>
      </c>
      <c r="N89" s="695" t="e">
        <f>NA()</f>
        <v>#N/A</v>
      </c>
      <c r="O89" s="696" t="e">
        <f>NA()</f>
        <v>#N/A</v>
      </c>
      <c r="P89" s="697" t="e">
        <f t="shared" si="12"/>
        <v>#REF!</v>
      </c>
      <c r="Q89" s="699" t="e">
        <f>NA()</f>
        <v>#N/A</v>
      </c>
      <c r="R89" s="695" t="e">
        <f>NA()</f>
        <v>#N/A</v>
      </c>
      <c r="S89" s="696" t="e">
        <f>NA()</f>
        <v>#N/A</v>
      </c>
      <c r="T89" s="697" t="e">
        <f t="shared" si="13"/>
        <v>#REF!</v>
      </c>
      <c r="U89" s="699" t="e">
        <f>NA()</f>
        <v>#N/A</v>
      </c>
      <c r="V89" s="695" t="e">
        <f>NA()</f>
        <v>#N/A</v>
      </c>
      <c r="W89" s="696" t="e">
        <f>NA()</f>
        <v>#N/A</v>
      </c>
      <c r="X89" s="700" t="e">
        <f t="shared" si="14"/>
        <v>#REF!</v>
      </c>
    </row>
    <row r="90" spans="1:24" ht="12.75">
      <c r="A90" s="863">
        <f>A85+1</f>
        <v>18</v>
      </c>
      <c r="B90" s="865" t="e">
        <f>IF(AND('6_ME Comp Subcomp e Produtos'!B37="Sim",'6_ME Comp Subcomp e Produtos'!#REF!="Sim"),'6_ME Comp Subcomp e Produtos'!A37,"NÃO SELECIONADO")</f>
        <v>#REF!</v>
      </c>
      <c r="C90" s="693" t="e">
        <f>IF(B90="NÃO SELECIONADO","","X")</f>
        <v>#REF!</v>
      </c>
      <c r="D90" s="694" t="e">
        <f>NA()</f>
        <v>#N/A</v>
      </c>
      <c r="E90" s="695" t="e">
        <f>NA()</f>
        <v>#N/A</v>
      </c>
      <c r="F90" s="696" t="e">
        <f>NA()</f>
        <v>#N/A</v>
      </c>
      <c r="G90" s="697" t="e">
        <f t="shared" si="10"/>
        <v>#REF!</v>
      </c>
      <c r="H90" s="698" t="e">
        <f>NA()</f>
        <v>#N/A</v>
      </c>
      <c r="I90" s="695" t="e">
        <f>NA()</f>
        <v>#N/A</v>
      </c>
      <c r="J90" s="696" t="e">
        <f>NA()</f>
        <v>#N/A</v>
      </c>
      <c r="K90" s="696" t="e">
        <f>NA()</f>
        <v>#N/A</v>
      </c>
      <c r="L90" s="697" t="e">
        <f t="shared" si="11"/>
        <v>#REF!</v>
      </c>
      <c r="M90" s="699" t="e">
        <f>NA()</f>
        <v>#N/A</v>
      </c>
      <c r="N90" s="695" t="e">
        <f>NA()</f>
        <v>#N/A</v>
      </c>
      <c r="O90" s="696" t="e">
        <f>NA()</f>
        <v>#N/A</v>
      </c>
      <c r="P90" s="697" t="e">
        <f t="shared" si="12"/>
        <v>#REF!</v>
      </c>
      <c r="Q90" s="699" t="e">
        <f>NA()</f>
        <v>#N/A</v>
      </c>
      <c r="R90" s="695" t="e">
        <f>NA()</f>
        <v>#N/A</v>
      </c>
      <c r="S90" s="696" t="e">
        <f>NA()</f>
        <v>#N/A</v>
      </c>
      <c r="T90" s="697" t="e">
        <f t="shared" si="13"/>
        <v>#REF!</v>
      </c>
      <c r="U90" s="699" t="e">
        <f>NA()</f>
        <v>#N/A</v>
      </c>
      <c r="V90" s="695" t="e">
        <f>NA()</f>
        <v>#N/A</v>
      </c>
      <c r="W90" s="696" t="e">
        <f>NA()</f>
        <v>#N/A</v>
      </c>
      <c r="X90" s="700" t="e">
        <f t="shared" si="14"/>
        <v>#REF!</v>
      </c>
    </row>
    <row r="91" spans="1:24" ht="12.75">
      <c r="A91" s="863"/>
      <c r="B91" s="865"/>
      <c r="C91" s="693" t="e">
        <f>IF(B90="NÃO SELECIONADO","","X")</f>
        <v>#REF!</v>
      </c>
      <c r="D91" s="694" t="e">
        <f>NA()</f>
        <v>#N/A</v>
      </c>
      <c r="E91" s="695" t="e">
        <f>NA()</f>
        <v>#N/A</v>
      </c>
      <c r="F91" s="696" t="e">
        <f>NA()</f>
        <v>#N/A</v>
      </c>
      <c r="G91" s="697" t="e">
        <f t="shared" si="10"/>
        <v>#REF!</v>
      </c>
      <c r="H91" s="698" t="e">
        <f>NA()</f>
        <v>#N/A</v>
      </c>
      <c r="I91" s="695" t="e">
        <f>NA()</f>
        <v>#N/A</v>
      </c>
      <c r="J91" s="696" t="e">
        <f>NA()</f>
        <v>#N/A</v>
      </c>
      <c r="K91" s="696" t="e">
        <f>NA()</f>
        <v>#N/A</v>
      </c>
      <c r="L91" s="697" t="e">
        <f t="shared" si="11"/>
        <v>#REF!</v>
      </c>
      <c r="M91" s="699" t="e">
        <f>NA()</f>
        <v>#N/A</v>
      </c>
      <c r="N91" s="695" t="e">
        <f>NA()</f>
        <v>#N/A</v>
      </c>
      <c r="O91" s="696" t="e">
        <f>NA()</f>
        <v>#N/A</v>
      </c>
      <c r="P91" s="697" t="e">
        <f t="shared" si="12"/>
        <v>#REF!</v>
      </c>
      <c r="Q91" s="699" t="e">
        <f>NA()</f>
        <v>#N/A</v>
      </c>
      <c r="R91" s="695" t="e">
        <f>NA()</f>
        <v>#N/A</v>
      </c>
      <c r="S91" s="696" t="e">
        <f>NA()</f>
        <v>#N/A</v>
      </c>
      <c r="T91" s="697" t="e">
        <f t="shared" si="13"/>
        <v>#REF!</v>
      </c>
      <c r="U91" s="699" t="e">
        <f>NA()</f>
        <v>#N/A</v>
      </c>
      <c r="V91" s="695" t="e">
        <f>NA()</f>
        <v>#N/A</v>
      </c>
      <c r="W91" s="696" t="e">
        <f>NA()</f>
        <v>#N/A</v>
      </c>
      <c r="X91" s="700" t="e">
        <f t="shared" si="14"/>
        <v>#REF!</v>
      </c>
    </row>
    <row r="92" spans="1:24" ht="12.75">
      <c r="A92" s="863"/>
      <c r="B92" s="865"/>
      <c r="C92" s="693" t="e">
        <f>IF(B90="NÃO SELECIONADO","","X")</f>
        <v>#REF!</v>
      </c>
      <c r="D92" s="694" t="e">
        <f>NA()</f>
        <v>#N/A</v>
      </c>
      <c r="E92" s="695" t="e">
        <f>NA()</f>
        <v>#N/A</v>
      </c>
      <c r="F92" s="696" t="e">
        <f>NA()</f>
        <v>#N/A</v>
      </c>
      <c r="G92" s="697" t="e">
        <f t="shared" si="10"/>
        <v>#REF!</v>
      </c>
      <c r="H92" s="698" t="e">
        <f>NA()</f>
        <v>#N/A</v>
      </c>
      <c r="I92" s="695" t="e">
        <f>NA()</f>
        <v>#N/A</v>
      </c>
      <c r="J92" s="696" t="e">
        <f>NA()</f>
        <v>#N/A</v>
      </c>
      <c r="K92" s="696" t="e">
        <f>NA()</f>
        <v>#N/A</v>
      </c>
      <c r="L92" s="697" t="e">
        <f t="shared" si="11"/>
        <v>#REF!</v>
      </c>
      <c r="M92" s="699" t="e">
        <f>NA()</f>
        <v>#N/A</v>
      </c>
      <c r="N92" s="695" t="e">
        <f>NA()</f>
        <v>#N/A</v>
      </c>
      <c r="O92" s="696" t="e">
        <f>NA()</f>
        <v>#N/A</v>
      </c>
      <c r="P92" s="697" t="e">
        <f t="shared" si="12"/>
        <v>#REF!</v>
      </c>
      <c r="Q92" s="699" t="e">
        <f>NA()</f>
        <v>#N/A</v>
      </c>
      <c r="R92" s="695" t="e">
        <f>NA()</f>
        <v>#N/A</v>
      </c>
      <c r="S92" s="696" t="e">
        <f>NA()</f>
        <v>#N/A</v>
      </c>
      <c r="T92" s="697" t="e">
        <f t="shared" si="13"/>
        <v>#REF!</v>
      </c>
      <c r="U92" s="699" t="e">
        <f>NA()</f>
        <v>#N/A</v>
      </c>
      <c r="V92" s="695" t="e">
        <f>NA()</f>
        <v>#N/A</v>
      </c>
      <c r="W92" s="696" t="e">
        <f>NA()</f>
        <v>#N/A</v>
      </c>
      <c r="X92" s="700" t="e">
        <f t="shared" si="14"/>
        <v>#REF!</v>
      </c>
    </row>
    <row r="93" spans="1:24" ht="12.75">
      <c r="A93" s="863"/>
      <c r="B93" s="865"/>
      <c r="C93" s="693" t="e">
        <f>IF(B90="NÃO SELECIONADO","","X")</f>
        <v>#REF!</v>
      </c>
      <c r="D93" s="694" t="e">
        <f>NA()</f>
        <v>#N/A</v>
      </c>
      <c r="E93" s="695" t="e">
        <f>NA()</f>
        <v>#N/A</v>
      </c>
      <c r="F93" s="696" t="e">
        <f>NA()</f>
        <v>#N/A</v>
      </c>
      <c r="G93" s="697" t="e">
        <f t="shared" si="10"/>
        <v>#REF!</v>
      </c>
      <c r="H93" s="698" t="e">
        <f>NA()</f>
        <v>#N/A</v>
      </c>
      <c r="I93" s="695" t="e">
        <f>NA()</f>
        <v>#N/A</v>
      </c>
      <c r="J93" s="696" t="e">
        <f>NA()</f>
        <v>#N/A</v>
      </c>
      <c r="K93" s="696" t="e">
        <f>NA()</f>
        <v>#N/A</v>
      </c>
      <c r="L93" s="697" t="e">
        <f t="shared" si="11"/>
        <v>#REF!</v>
      </c>
      <c r="M93" s="699" t="e">
        <f>NA()</f>
        <v>#N/A</v>
      </c>
      <c r="N93" s="695" t="e">
        <f>NA()</f>
        <v>#N/A</v>
      </c>
      <c r="O93" s="696" t="e">
        <f>NA()</f>
        <v>#N/A</v>
      </c>
      <c r="P93" s="697" t="e">
        <f t="shared" si="12"/>
        <v>#REF!</v>
      </c>
      <c r="Q93" s="699" t="e">
        <f>NA()</f>
        <v>#N/A</v>
      </c>
      <c r="R93" s="695" t="e">
        <f>NA()</f>
        <v>#N/A</v>
      </c>
      <c r="S93" s="696" t="e">
        <f>NA()</f>
        <v>#N/A</v>
      </c>
      <c r="T93" s="697" t="e">
        <f t="shared" si="13"/>
        <v>#REF!</v>
      </c>
      <c r="U93" s="699" t="e">
        <f>NA()</f>
        <v>#N/A</v>
      </c>
      <c r="V93" s="695" t="e">
        <f>NA()</f>
        <v>#N/A</v>
      </c>
      <c r="W93" s="696" t="e">
        <f>NA()</f>
        <v>#N/A</v>
      </c>
      <c r="X93" s="700" t="e">
        <f t="shared" si="14"/>
        <v>#REF!</v>
      </c>
    </row>
    <row r="94" spans="1:24" ht="12.75">
      <c r="A94" s="863"/>
      <c r="B94" s="865"/>
      <c r="C94" s="693" t="e">
        <f>IF(B90="NÃO SELECIONADO","","X")</f>
        <v>#REF!</v>
      </c>
      <c r="D94" s="694" t="e">
        <f>NA()</f>
        <v>#N/A</v>
      </c>
      <c r="E94" s="695" t="e">
        <f>NA()</f>
        <v>#N/A</v>
      </c>
      <c r="F94" s="696" t="e">
        <f>NA()</f>
        <v>#N/A</v>
      </c>
      <c r="G94" s="697" t="e">
        <f t="shared" si="10"/>
        <v>#REF!</v>
      </c>
      <c r="H94" s="698" t="e">
        <f>NA()</f>
        <v>#N/A</v>
      </c>
      <c r="I94" s="695" t="e">
        <f>NA()</f>
        <v>#N/A</v>
      </c>
      <c r="J94" s="696" t="e">
        <f>NA()</f>
        <v>#N/A</v>
      </c>
      <c r="K94" s="696" t="e">
        <f>NA()</f>
        <v>#N/A</v>
      </c>
      <c r="L94" s="697" t="e">
        <f t="shared" si="11"/>
        <v>#REF!</v>
      </c>
      <c r="M94" s="699" t="e">
        <f>NA()</f>
        <v>#N/A</v>
      </c>
      <c r="N94" s="695" t="e">
        <f>NA()</f>
        <v>#N/A</v>
      </c>
      <c r="O94" s="696" t="e">
        <f>NA()</f>
        <v>#N/A</v>
      </c>
      <c r="P94" s="697" t="e">
        <f t="shared" si="12"/>
        <v>#REF!</v>
      </c>
      <c r="Q94" s="699" t="e">
        <f>NA()</f>
        <v>#N/A</v>
      </c>
      <c r="R94" s="695" t="e">
        <f>NA()</f>
        <v>#N/A</v>
      </c>
      <c r="S94" s="696" t="e">
        <f>NA()</f>
        <v>#N/A</v>
      </c>
      <c r="T94" s="697" t="e">
        <f t="shared" si="13"/>
        <v>#REF!</v>
      </c>
      <c r="U94" s="699" t="e">
        <f>NA()</f>
        <v>#N/A</v>
      </c>
      <c r="V94" s="695" t="e">
        <f>NA()</f>
        <v>#N/A</v>
      </c>
      <c r="W94" s="696" t="e">
        <f>NA()</f>
        <v>#N/A</v>
      </c>
      <c r="X94" s="700" t="e">
        <f t="shared" si="14"/>
        <v>#REF!</v>
      </c>
    </row>
    <row r="95" spans="1:24" ht="12.75">
      <c r="A95" s="863">
        <f>A90+1</f>
        <v>19</v>
      </c>
      <c r="B95" s="865" t="e">
        <f>IF(AND('6_ME Comp Subcomp e Produtos'!B38="Sim",'6_ME Comp Subcomp e Produtos'!#REF!="Sim"),'6_ME Comp Subcomp e Produtos'!A38,"NÃO SELECIONADO")</f>
        <v>#REF!</v>
      </c>
      <c r="C95" s="693" t="e">
        <f>IF(B95="NÃO SELECIONADO","","X")</f>
        <v>#REF!</v>
      </c>
      <c r="D95" s="694" t="e">
        <f>NA()</f>
        <v>#N/A</v>
      </c>
      <c r="E95" s="695" t="e">
        <f>NA()</f>
        <v>#N/A</v>
      </c>
      <c r="F95" s="696" t="e">
        <f>NA()</f>
        <v>#N/A</v>
      </c>
      <c r="G95" s="697" t="e">
        <f t="shared" si="10"/>
        <v>#REF!</v>
      </c>
      <c r="H95" s="698" t="e">
        <f>NA()</f>
        <v>#N/A</v>
      </c>
      <c r="I95" s="695" t="e">
        <f>NA()</f>
        <v>#N/A</v>
      </c>
      <c r="J95" s="696" t="e">
        <f>NA()</f>
        <v>#N/A</v>
      </c>
      <c r="K95" s="696" t="e">
        <f>NA()</f>
        <v>#N/A</v>
      </c>
      <c r="L95" s="697" t="e">
        <f t="shared" si="11"/>
        <v>#REF!</v>
      </c>
      <c r="M95" s="699" t="e">
        <f>NA()</f>
        <v>#N/A</v>
      </c>
      <c r="N95" s="695" t="e">
        <f>NA()</f>
        <v>#N/A</v>
      </c>
      <c r="O95" s="696" t="e">
        <f>NA()</f>
        <v>#N/A</v>
      </c>
      <c r="P95" s="697" t="e">
        <f t="shared" si="12"/>
        <v>#REF!</v>
      </c>
      <c r="Q95" s="699" t="e">
        <f>NA()</f>
        <v>#N/A</v>
      </c>
      <c r="R95" s="695" t="e">
        <f>NA()</f>
        <v>#N/A</v>
      </c>
      <c r="S95" s="696" t="e">
        <f>NA()</f>
        <v>#N/A</v>
      </c>
      <c r="T95" s="697" t="e">
        <f t="shared" si="13"/>
        <v>#REF!</v>
      </c>
      <c r="U95" s="699" t="e">
        <f>NA()</f>
        <v>#N/A</v>
      </c>
      <c r="V95" s="695" t="e">
        <f>NA()</f>
        <v>#N/A</v>
      </c>
      <c r="W95" s="696" t="e">
        <f>NA()</f>
        <v>#N/A</v>
      </c>
      <c r="X95" s="700" t="e">
        <f t="shared" si="14"/>
        <v>#REF!</v>
      </c>
    </row>
    <row r="96" spans="1:24" ht="12.75">
      <c r="A96" s="863"/>
      <c r="B96" s="865"/>
      <c r="C96" s="693" t="e">
        <f>IF(B95="NÃO SELECIONADO","","X")</f>
        <v>#REF!</v>
      </c>
      <c r="D96" s="694" t="e">
        <f>NA()</f>
        <v>#N/A</v>
      </c>
      <c r="E96" s="695" t="e">
        <f>NA()</f>
        <v>#N/A</v>
      </c>
      <c r="F96" s="696" t="e">
        <f>NA()</f>
        <v>#N/A</v>
      </c>
      <c r="G96" s="697" t="e">
        <f t="shared" si="10"/>
        <v>#REF!</v>
      </c>
      <c r="H96" s="698" t="e">
        <f>NA()</f>
        <v>#N/A</v>
      </c>
      <c r="I96" s="695" t="e">
        <f>NA()</f>
        <v>#N/A</v>
      </c>
      <c r="J96" s="696" t="e">
        <f>NA()</f>
        <v>#N/A</v>
      </c>
      <c r="K96" s="696" t="e">
        <f>NA()</f>
        <v>#N/A</v>
      </c>
      <c r="L96" s="697" t="e">
        <f t="shared" si="11"/>
        <v>#REF!</v>
      </c>
      <c r="M96" s="699" t="e">
        <f>NA()</f>
        <v>#N/A</v>
      </c>
      <c r="N96" s="695" t="e">
        <f>NA()</f>
        <v>#N/A</v>
      </c>
      <c r="O96" s="696" t="e">
        <f>NA()</f>
        <v>#N/A</v>
      </c>
      <c r="P96" s="697" t="e">
        <f t="shared" si="12"/>
        <v>#REF!</v>
      </c>
      <c r="Q96" s="699" t="e">
        <f>NA()</f>
        <v>#N/A</v>
      </c>
      <c r="R96" s="695" t="e">
        <f>NA()</f>
        <v>#N/A</v>
      </c>
      <c r="S96" s="696" t="e">
        <f>NA()</f>
        <v>#N/A</v>
      </c>
      <c r="T96" s="697" t="e">
        <f t="shared" si="13"/>
        <v>#REF!</v>
      </c>
      <c r="U96" s="699" t="e">
        <f>NA()</f>
        <v>#N/A</v>
      </c>
      <c r="V96" s="695" t="e">
        <f>NA()</f>
        <v>#N/A</v>
      </c>
      <c r="W96" s="696" t="e">
        <f>NA()</f>
        <v>#N/A</v>
      </c>
      <c r="X96" s="700" t="e">
        <f t="shared" si="14"/>
        <v>#REF!</v>
      </c>
    </row>
    <row r="97" spans="1:24" ht="12.75">
      <c r="A97" s="863"/>
      <c r="B97" s="865"/>
      <c r="C97" s="693" t="e">
        <f>IF(B95="NÃO SELECIONADO","","X")</f>
        <v>#REF!</v>
      </c>
      <c r="D97" s="694" t="e">
        <f>NA()</f>
        <v>#N/A</v>
      </c>
      <c r="E97" s="695" t="e">
        <f>NA()</f>
        <v>#N/A</v>
      </c>
      <c r="F97" s="696" t="e">
        <f>NA()</f>
        <v>#N/A</v>
      </c>
      <c r="G97" s="697" t="e">
        <f t="shared" si="10"/>
        <v>#REF!</v>
      </c>
      <c r="H97" s="698" t="e">
        <f>NA()</f>
        <v>#N/A</v>
      </c>
      <c r="I97" s="695" t="e">
        <f>NA()</f>
        <v>#N/A</v>
      </c>
      <c r="J97" s="696" t="e">
        <f>NA()</f>
        <v>#N/A</v>
      </c>
      <c r="K97" s="696" t="e">
        <f>NA()</f>
        <v>#N/A</v>
      </c>
      <c r="L97" s="697" t="e">
        <f t="shared" si="11"/>
        <v>#REF!</v>
      </c>
      <c r="M97" s="699" t="e">
        <f>NA()</f>
        <v>#N/A</v>
      </c>
      <c r="N97" s="695" t="e">
        <f>NA()</f>
        <v>#N/A</v>
      </c>
      <c r="O97" s="696" t="e">
        <f>NA()</f>
        <v>#N/A</v>
      </c>
      <c r="P97" s="697" t="e">
        <f t="shared" si="12"/>
        <v>#REF!</v>
      </c>
      <c r="Q97" s="699" t="e">
        <f>NA()</f>
        <v>#N/A</v>
      </c>
      <c r="R97" s="695" t="e">
        <f>NA()</f>
        <v>#N/A</v>
      </c>
      <c r="S97" s="696" t="e">
        <f>NA()</f>
        <v>#N/A</v>
      </c>
      <c r="T97" s="697" t="e">
        <f t="shared" si="13"/>
        <v>#REF!</v>
      </c>
      <c r="U97" s="699" t="e">
        <f>NA()</f>
        <v>#N/A</v>
      </c>
      <c r="V97" s="695" t="e">
        <f>NA()</f>
        <v>#N/A</v>
      </c>
      <c r="W97" s="696" t="e">
        <f>NA()</f>
        <v>#N/A</v>
      </c>
      <c r="X97" s="700" t="e">
        <f t="shared" si="14"/>
        <v>#REF!</v>
      </c>
    </row>
    <row r="98" spans="1:24" ht="12.75">
      <c r="A98" s="863"/>
      <c r="B98" s="865"/>
      <c r="C98" s="693" t="e">
        <f>IF(B95="NÃO SELECIONADO","","X")</f>
        <v>#REF!</v>
      </c>
      <c r="D98" s="694" t="e">
        <f>NA()</f>
        <v>#N/A</v>
      </c>
      <c r="E98" s="695" t="e">
        <f>NA()</f>
        <v>#N/A</v>
      </c>
      <c r="F98" s="696" t="e">
        <f>NA()</f>
        <v>#N/A</v>
      </c>
      <c r="G98" s="697" t="e">
        <f t="shared" si="10"/>
        <v>#REF!</v>
      </c>
      <c r="H98" s="698" t="e">
        <f>NA()</f>
        <v>#N/A</v>
      </c>
      <c r="I98" s="695" t="e">
        <f>NA()</f>
        <v>#N/A</v>
      </c>
      <c r="J98" s="696" t="e">
        <f>NA()</f>
        <v>#N/A</v>
      </c>
      <c r="K98" s="696" t="e">
        <f>NA()</f>
        <v>#N/A</v>
      </c>
      <c r="L98" s="697" t="e">
        <f t="shared" si="11"/>
        <v>#REF!</v>
      </c>
      <c r="M98" s="699" t="e">
        <f>NA()</f>
        <v>#N/A</v>
      </c>
      <c r="N98" s="695" t="e">
        <f>NA()</f>
        <v>#N/A</v>
      </c>
      <c r="O98" s="696" t="e">
        <f>NA()</f>
        <v>#N/A</v>
      </c>
      <c r="P98" s="697" t="e">
        <f t="shared" si="12"/>
        <v>#REF!</v>
      </c>
      <c r="Q98" s="699" t="e">
        <f>NA()</f>
        <v>#N/A</v>
      </c>
      <c r="R98" s="695" t="e">
        <f>NA()</f>
        <v>#N/A</v>
      </c>
      <c r="S98" s="696" t="e">
        <f>NA()</f>
        <v>#N/A</v>
      </c>
      <c r="T98" s="697" t="e">
        <f t="shared" si="13"/>
        <v>#REF!</v>
      </c>
      <c r="U98" s="699" t="e">
        <f>NA()</f>
        <v>#N/A</v>
      </c>
      <c r="V98" s="695" t="e">
        <f>NA()</f>
        <v>#N/A</v>
      </c>
      <c r="W98" s="696" t="e">
        <f>NA()</f>
        <v>#N/A</v>
      </c>
      <c r="X98" s="700" t="e">
        <f t="shared" si="14"/>
        <v>#REF!</v>
      </c>
    </row>
    <row r="99" spans="1:24" ht="12.75">
      <c r="A99" s="863"/>
      <c r="B99" s="865"/>
      <c r="C99" s="693" t="e">
        <f>IF(B95="NÃO SELECIONADO","","X")</f>
        <v>#REF!</v>
      </c>
      <c r="D99" s="694" t="e">
        <f>NA()</f>
        <v>#N/A</v>
      </c>
      <c r="E99" s="695" t="e">
        <f>NA()</f>
        <v>#N/A</v>
      </c>
      <c r="F99" s="696" t="e">
        <f>NA()</f>
        <v>#N/A</v>
      </c>
      <c r="G99" s="697" t="e">
        <f t="shared" si="10"/>
        <v>#REF!</v>
      </c>
      <c r="H99" s="698" t="e">
        <f>NA()</f>
        <v>#N/A</v>
      </c>
      <c r="I99" s="695" t="e">
        <f>NA()</f>
        <v>#N/A</v>
      </c>
      <c r="J99" s="696" t="e">
        <f>NA()</f>
        <v>#N/A</v>
      </c>
      <c r="K99" s="696" t="e">
        <f>NA()</f>
        <v>#N/A</v>
      </c>
      <c r="L99" s="697" t="e">
        <f t="shared" si="11"/>
        <v>#REF!</v>
      </c>
      <c r="M99" s="699" t="e">
        <f>NA()</f>
        <v>#N/A</v>
      </c>
      <c r="N99" s="695" t="e">
        <f>NA()</f>
        <v>#N/A</v>
      </c>
      <c r="O99" s="696" t="e">
        <f>NA()</f>
        <v>#N/A</v>
      </c>
      <c r="P99" s="697" t="e">
        <f t="shared" si="12"/>
        <v>#REF!</v>
      </c>
      <c r="Q99" s="699" t="e">
        <f>NA()</f>
        <v>#N/A</v>
      </c>
      <c r="R99" s="695" t="e">
        <f>NA()</f>
        <v>#N/A</v>
      </c>
      <c r="S99" s="696" t="e">
        <f>NA()</f>
        <v>#N/A</v>
      </c>
      <c r="T99" s="697" t="e">
        <f t="shared" si="13"/>
        <v>#REF!</v>
      </c>
      <c r="U99" s="699" t="e">
        <f>NA()</f>
        <v>#N/A</v>
      </c>
      <c r="V99" s="695" t="e">
        <f>NA()</f>
        <v>#N/A</v>
      </c>
      <c r="W99" s="696" t="e">
        <f>NA()</f>
        <v>#N/A</v>
      </c>
      <c r="X99" s="700" t="e">
        <f t="shared" si="14"/>
        <v>#REF!</v>
      </c>
    </row>
    <row r="100" spans="1:24" ht="12.75">
      <c r="A100" s="863">
        <f>A95+1</f>
        <v>20</v>
      </c>
      <c r="B100" s="865" t="e">
        <f>IF(AND('6_ME Comp Subcomp e Produtos'!B39="Sim",'6_ME Comp Subcomp e Produtos'!#REF!="Sim"),'6_ME Comp Subcomp e Produtos'!A39,"NÃO SELECIONADO")</f>
        <v>#REF!</v>
      </c>
      <c r="C100" s="693" t="e">
        <f>IF(B100="NÃO SELECIONADO","","X")</f>
        <v>#REF!</v>
      </c>
      <c r="D100" s="694" t="e">
        <f>NA()</f>
        <v>#N/A</v>
      </c>
      <c r="E100" s="695" t="e">
        <f>NA()</f>
        <v>#N/A</v>
      </c>
      <c r="F100" s="696" t="e">
        <f>NA()</f>
        <v>#N/A</v>
      </c>
      <c r="G100" s="697" t="e">
        <f t="shared" si="10"/>
        <v>#REF!</v>
      </c>
      <c r="H100" s="698" t="e">
        <f>NA()</f>
        <v>#N/A</v>
      </c>
      <c r="I100" s="695" t="e">
        <f>NA()</f>
        <v>#N/A</v>
      </c>
      <c r="J100" s="696" t="e">
        <f>NA()</f>
        <v>#N/A</v>
      </c>
      <c r="K100" s="696" t="e">
        <f>NA()</f>
        <v>#N/A</v>
      </c>
      <c r="L100" s="697" t="e">
        <f t="shared" si="11"/>
        <v>#REF!</v>
      </c>
      <c r="M100" s="699" t="e">
        <f>NA()</f>
        <v>#N/A</v>
      </c>
      <c r="N100" s="695" t="e">
        <f>NA()</f>
        <v>#N/A</v>
      </c>
      <c r="O100" s="696" t="e">
        <f>NA()</f>
        <v>#N/A</v>
      </c>
      <c r="P100" s="697" t="e">
        <f t="shared" si="12"/>
        <v>#REF!</v>
      </c>
      <c r="Q100" s="699" t="e">
        <f>NA()</f>
        <v>#N/A</v>
      </c>
      <c r="R100" s="695" t="e">
        <f>NA()</f>
        <v>#N/A</v>
      </c>
      <c r="S100" s="696" t="e">
        <f>NA()</f>
        <v>#N/A</v>
      </c>
      <c r="T100" s="697" t="e">
        <f t="shared" si="13"/>
        <v>#REF!</v>
      </c>
      <c r="U100" s="699" t="e">
        <f>NA()</f>
        <v>#N/A</v>
      </c>
      <c r="V100" s="695" t="e">
        <f>NA()</f>
        <v>#N/A</v>
      </c>
      <c r="W100" s="696" t="e">
        <f>NA()</f>
        <v>#N/A</v>
      </c>
      <c r="X100" s="700" t="e">
        <f t="shared" si="14"/>
        <v>#REF!</v>
      </c>
    </row>
    <row r="101" spans="1:24" ht="12.75">
      <c r="A101" s="863"/>
      <c r="B101" s="865"/>
      <c r="C101" s="693" t="e">
        <f>IF(B100="NÃO SELECIONADO","","X")</f>
        <v>#REF!</v>
      </c>
      <c r="D101" s="694" t="e">
        <f>NA()</f>
        <v>#N/A</v>
      </c>
      <c r="E101" s="695" t="e">
        <f>NA()</f>
        <v>#N/A</v>
      </c>
      <c r="F101" s="696" t="e">
        <f>NA()</f>
        <v>#N/A</v>
      </c>
      <c r="G101" s="697" t="e">
        <f aca="true" t="shared" si="15" ref="G101:G132">IF($C101="X",E101*F101,0)</f>
        <v>#REF!</v>
      </c>
      <c r="H101" s="698" t="e">
        <f>NA()</f>
        <v>#N/A</v>
      </c>
      <c r="I101" s="695" t="e">
        <f>NA()</f>
        <v>#N/A</v>
      </c>
      <c r="J101" s="696" t="e">
        <f>NA()</f>
        <v>#N/A</v>
      </c>
      <c r="K101" s="696" t="e">
        <f>NA()</f>
        <v>#N/A</v>
      </c>
      <c r="L101" s="697" t="e">
        <f aca="true" t="shared" si="16" ref="L101:L132">IF($C101="X",I101*J101+K101,0)</f>
        <v>#REF!</v>
      </c>
      <c r="M101" s="699" t="e">
        <f>NA()</f>
        <v>#N/A</v>
      </c>
      <c r="N101" s="695" t="e">
        <f>NA()</f>
        <v>#N/A</v>
      </c>
      <c r="O101" s="696" t="e">
        <f>NA()</f>
        <v>#N/A</v>
      </c>
      <c r="P101" s="697" t="e">
        <f aca="true" t="shared" si="17" ref="P101:P132">IF($C101="X",N101*O101,0)</f>
        <v>#REF!</v>
      </c>
      <c r="Q101" s="699" t="e">
        <f>NA()</f>
        <v>#N/A</v>
      </c>
      <c r="R101" s="695" t="e">
        <f>NA()</f>
        <v>#N/A</v>
      </c>
      <c r="S101" s="696" t="e">
        <f>NA()</f>
        <v>#N/A</v>
      </c>
      <c r="T101" s="697" t="e">
        <f aca="true" t="shared" si="18" ref="T101:T132">IF($C101="X",R101*S101,0)</f>
        <v>#REF!</v>
      </c>
      <c r="U101" s="699" t="e">
        <f>NA()</f>
        <v>#N/A</v>
      </c>
      <c r="V101" s="695" t="e">
        <f>NA()</f>
        <v>#N/A</v>
      </c>
      <c r="W101" s="696" t="e">
        <f>NA()</f>
        <v>#N/A</v>
      </c>
      <c r="X101" s="700" t="e">
        <f aca="true" t="shared" si="19" ref="X101:X132">IF($C101="X",V101*W101,0)</f>
        <v>#REF!</v>
      </c>
    </row>
    <row r="102" spans="1:24" ht="12.75">
      <c r="A102" s="863"/>
      <c r="B102" s="865"/>
      <c r="C102" s="693" t="e">
        <f>IF(B100="NÃO SELECIONADO","","X")</f>
        <v>#REF!</v>
      </c>
      <c r="D102" s="694" t="e">
        <f>NA()</f>
        <v>#N/A</v>
      </c>
      <c r="E102" s="695" t="e">
        <f>NA()</f>
        <v>#N/A</v>
      </c>
      <c r="F102" s="696" t="e">
        <f>NA()</f>
        <v>#N/A</v>
      </c>
      <c r="G102" s="697" t="e">
        <f t="shared" si="15"/>
        <v>#REF!</v>
      </c>
      <c r="H102" s="698" t="e">
        <f>NA()</f>
        <v>#N/A</v>
      </c>
      <c r="I102" s="695" t="e">
        <f>NA()</f>
        <v>#N/A</v>
      </c>
      <c r="J102" s="696" t="e">
        <f>NA()</f>
        <v>#N/A</v>
      </c>
      <c r="K102" s="696" t="e">
        <f>NA()</f>
        <v>#N/A</v>
      </c>
      <c r="L102" s="697" t="e">
        <f t="shared" si="16"/>
        <v>#REF!</v>
      </c>
      <c r="M102" s="699" t="e">
        <f>NA()</f>
        <v>#N/A</v>
      </c>
      <c r="N102" s="695" t="e">
        <f>NA()</f>
        <v>#N/A</v>
      </c>
      <c r="O102" s="696" t="e">
        <f>NA()</f>
        <v>#N/A</v>
      </c>
      <c r="P102" s="697" t="e">
        <f t="shared" si="17"/>
        <v>#REF!</v>
      </c>
      <c r="Q102" s="699" t="e">
        <f>NA()</f>
        <v>#N/A</v>
      </c>
      <c r="R102" s="695" t="e">
        <f>NA()</f>
        <v>#N/A</v>
      </c>
      <c r="S102" s="696" t="e">
        <f>NA()</f>
        <v>#N/A</v>
      </c>
      <c r="T102" s="697" t="e">
        <f t="shared" si="18"/>
        <v>#REF!</v>
      </c>
      <c r="U102" s="699" t="e">
        <f>NA()</f>
        <v>#N/A</v>
      </c>
      <c r="V102" s="695" t="e">
        <f>NA()</f>
        <v>#N/A</v>
      </c>
      <c r="W102" s="696" t="e">
        <f>NA()</f>
        <v>#N/A</v>
      </c>
      <c r="X102" s="700" t="e">
        <f t="shared" si="19"/>
        <v>#REF!</v>
      </c>
    </row>
    <row r="103" spans="1:24" ht="12.75">
      <c r="A103" s="863"/>
      <c r="B103" s="865"/>
      <c r="C103" s="693" t="e">
        <f>IF(B100="NÃO SELECIONADO","","X")</f>
        <v>#REF!</v>
      </c>
      <c r="D103" s="694" t="e">
        <f>NA()</f>
        <v>#N/A</v>
      </c>
      <c r="E103" s="695" t="e">
        <f>NA()</f>
        <v>#N/A</v>
      </c>
      <c r="F103" s="696" t="e">
        <f>NA()</f>
        <v>#N/A</v>
      </c>
      <c r="G103" s="697" t="e">
        <f t="shared" si="15"/>
        <v>#REF!</v>
      </c>
      <c r="H103" s="698" t="e">
        <f>NA()</f>
        <v>#N/A</v>
      </c>
      <c r="I103" s="695" t="e">
        <f>NA()</f>
        <v>#N/A</v>
      </c>
      <c r="J103" s="696" t="e">
        <f>NA()</f>
        <v>#N/A</v>
      </c>
      <c r="K103" s="696" t="e">
        <f>NA()</f>
        <v>#N/A</v>
      </c>
      <c r="L103" s="697" t="e">
        <f t="shared" si="16"/>
        <v>#REF!</v>
      </c>
      <c r="M103" s="699" t="e">
        <f>NA()</f>
        <v>#N/A</v>
      </c>
      <c r="N103" s="695" t="e">
        <f>NA()</f>
        <v>#N/A</v>
      </c>
      <c r="O103" s="696" t="e">
        <f>NA()</f>
        <v>#N/A</v>
      </c>
      <c r="P103" s="697" t="e">
        <f t="shared" si="17"/>
        <v>#REF!</v>
      </c>
      <c r="Q103" s="699" t="e">
        <f>NA()</f>
        <v>#N/A</v>
      </c>
      <c r="R103" s="695" t="e">
        <f>NA()</f>
        <v>#N/A</v>
      </c>
      <c r="S103" s="696" t="e">
        <f>NA()</f>
        <v>#N/A</v>
      </c>
      <c r="T103" s="697" t="e">
        <f t="shared" si="18"/>
        <v>#REF!</v>
      </c>
      <c r="U103" s="699" t="e">
        <f>NA()</f>
        <v>#N/A</v>
      </c>
      <c r="V103" s="695" t="e">
        <f>NA()</f>
        <v>#N/A</v>
      </c>
      <c r="W103" s="696" t="e">
        <f>NA()</f>
        <v>#N/A</v>
      </c>
      <c r="X103" s="700" t="e">
        <f t="shared" si="19"/>
        <v>#REF!</v>
      </c>
    </row>
    <row r="104" spans="1:24" ht="12.75">
      <c r="A104" s="863"/>
      <c r="B104" s="865"/>
      <c r="C104" s="693" t="e">
        <f>IF(B100="NÃO SELECIONADO","","X")</f>
        <v>#REF!</v>
      </c>
      <c r="D104" s="694" t="e">
        <f>NA()</f>
        <v>#N/A</v>
      </c>
      <c r="E104" s="695" t="e">
        <f>NA()</f>
        <v>#N/A</v>
      </c>
      <c r="F104" s="696" t="e">
        <f>NA()</f>
        <v>#N/A</v>
      </c>
      <c r="G104" s="697" t="e">
        <f t="shared" si="15"/>
        <v>#REF!</v>
      </c>
      <c r="H104" s="698" t="e">
        <f>NA()</f>
        <v>#N/A</v>
      </c>
      <c r="I104" s="695" t="e">
        <f>NA()</f>
        <v>#N/A</v>
      </c>
      <c r="J104" s="696" t="e">
        <f>NA()</f>
        <v>#N/A</v>
      </c>
      <c r="K104" s="696" t="e">
        <f>NA()</f>
        <v>#N/A</v>
      </c>
      <c r="L104" s="697" t="e">
        <f t="shared" si="16"/>
        <v>#REF!</v>
      </c>
      <c r="M104" s="699" t="e">
        <f>NA()</f>
        <v>#N/A</v>
      </c>
      <c r="N104" s="695" t="e">
        <f>NA()</f>
        <v>#N/A</v>
      </c>
      <c r="O104" s="696" t="e">
        <f>NA()</f>
        <v>#N/A</v>
      </c>
      <c r="P104" s="697" t="e">
        <f t="shared" si="17"/>
        <v>#REF!</v>
      </c>
      <c r="Q104" s="699" t="e">
        <f>NA()</f>
        <v>#N/A</v>
      </c>
      <c r="R104" s="695" t="e">
        <f>NA()</f>
        <v>#N/A</v>
      </c>
      <c r="S104" s="696" t="e">
        <f>NA()</f>
        <v>#N/A</v>
      </c>
      <c r="T104" s="697" t="e">
        <f t="shared" si="18"/>
        <v>#REF!</v>
      </c>
      <c r="U104" s="699" t="e">
        <f>NA()</f>
        <v>#N/A</v>
      </c>
      <c r="V104" s="695" t="e">
        <f>NA()</f>
        <v>#N/A</v>
      </c>
      <c r="W104" s="696" t="e">
        <f>NA()</f>
        <v>#N/A</v>
      </c>
      <c r="X104" s="700" t="e">
        <f t="shared" si="19"/>
        <v>#REF!</v>
      </c>
    </row>
    <row r="105" spans="1:24" ht="12.75">
      <c r="A105" s="863">
        <f>A100+1</f>
        <v>21</v>
      </c>
      <c r="B105" s="865" t="e">
        <f>IF(AND('6_ME Comp Subcomp e Produtos'!B40="Sim",'6_ME Comp Subcomp e Produtos'!#REF!="Sim"),'6_ME Comp Subcomp e Produtos'!A40,"NÃO SELECIONADO")</f>
        <v>#REF!</v>
      </c>
      <c r="C105" s="693" t="e">
        <f>IF(B105="NÃO SELECIONADO","","X")</f>
        <v>#REF!</v>
      </c>
      <c r="D105" s="694" t="e">
        <f>IF($C100="X",'10_Subcomp 2_1'!D6,"")</f>
        <v>#REF!</v>
      </c>
      <c r="E105" s="695" t="e">
        <f>NA()</f>
        <v>#N/A</v>
      </c>
      <c r="F105" s="696" t="e">
        <f>NA()</f>
        <v>#N/A</v>
      </c>
      <c r="G105" s="697" t="e">
        <f t="shared" si="15"/>
        <v>#REF!</v>
      </c>
      <c r="H105" s="698" t="e">
        <f>NA()</f>
        <v>#N/A</v>
      </c>
      <c r="I105" s="695" t="e">
        <f>NA()</f>
        <v>#N/A</v>
      </c>
      <c r="J105" s="696" t="e">
        <f>NA()</f>
        <v>#N/A</v>
      </c>
      <c r="K105" s="696" t="e">
        <f>NA()</f>
        <v>#N/A</v>
      </c>
      <c r="L105" s="697" t="e">
        <f t="shared" si="16"/>
        <v>#REF!</v>
      </c>
      <c r="M105" s="699" t="e">
        <f>NA()</f>
        <v>#N/A</v>
      </c>
      <c r="N105" s="695" t="e">
        <f>NA()</f>
        <v>#N/A</v>
      </c>
      <c r="O105" s="696" t="e">
        <f>NA()</f>
        <v>#N/A</v>
      </c>
      <c r="P105" s="697" t="e">
        <f t="shared" si="17"/>
        <v>#REF!</v>
      </c>
      <c r="Q105" s="699" t="e">
        <f>NA()</f>
        <v>#N/A</v>
      </c>
      <c r="R105" s="695" t="e">
        <f>NA()</f>
        <v>#N/A</v>
      </c>
      <c r="S105" s="696" t="e">
        <f>NA()</f>
        <v>#N/A</v>
      </c>
      <c r="T105" s="697" t="e">
        <f t="shared" si="18"/>
        <v>#REF!</v>
      </c>
      <c r="U105" s="699" t="e">
        <f>NA()</f>
        <v>#N/A</v>
      </c>
      <c r="V105" s="695" t="e">
        <f>NA()</f>
        <v>#N/A</v>
      </c>
      <c r="W105" s="696" t="e">
        <f>NA()</f>
        <v>#N/A</v>
      </c>
      <c r="X105" s="700" t="e">
        <f t="shared" si="19"/>
        <v>#REF!</v>
      </c>
    </row>
    <row r="106" spans="1:24" ht="12.75">
      <c r="A106" s="863"/>
      <c r="B106" s="865"/>
      <c r="C106" s="693" t="e">
        <f>IF(B105="NÃO SELECIONADO","","X")</f>
        <v>#REF!</v>
      </c>
      <c r="D106" s="694" t="e">
        <f>IF($C101="X",'10_Subcomp 2_1'!D7,"")</f>
        <v>#REF!</v>
      </c>
      <c r="E106" s="695" t="e">
        <f>NA()</f>
        <v>#N/A</v>
      </c>
      <c r="F106" s="696" t="e">
        <f>NA()</f>
        <v>#N/A</v>
      </c>
      <c r="G106" s="697" t="e">
        <f t="shared" si="15"/>
        <v>#REF!</v>
      </c>
      <c r="H106" s="698" t="e">
        <f>NA()</f>
        <v>#N/A</v>
      </c>
      <c r="I106" s="695" t="e">
        <f>NA()</f>
        <v>#N/A</v>
      </c>
      <c r="J106" s="696" t="e">
        <f>NA()</f>
        <v>#N/A</v>
      </c>
      <c r="K106" s="696" t="e">
        <f>NA()</f>
        <v>#N/A</v>
      </c>
      <c r="L106" s="697" t="e">
        <f t="shared" si="16"/>
        <v>#REF!</v>
      </c>
      <c r="M106" s="699" t="e">
        <f>NA()</f>
        <v>#N/A</v>
      </c>
      <c r="N106" s="695" t="e">
        <f>NA()</f>
        <v>#N/A</v>
      </c>
      <c r="O106" s="696" t="e">
        <f>NA()</f>
        <v>#N/A</v>
      </c>
      <c r="P106" s="697" t="e">
        <f t="shared" si="17"/>
        <v>#REF!</v>
      </c>
      <c r="Q106" s="699" t="e">
        <f>NA()</f>
        <v>#N/A</v>
      </c>
      <c r="R106" s="695" t="e">
        <f>NA()</f>
        <v>#N/A</v>
      </c>
      <c r="S106" s="696" t="e">
        <f>NA()</f>
        <v>#N/A</v>
      </c>
      <c r="T106" s="697" t="e">
        <f t="shared" si="18"/>
        <v>#REF!</v>
      </c>
      <c r="U106" s="699" t="e">
        <f>NA()</f>
        <v>#N/A</v>
      </c>
      <c r="V106" s="695" t="e">
        <f>NA()</f>
        <v>#N/A</v>
      </c>
      <c r="W106" s="696" t="e">
        <f>NA()</f>
        <v>#N/A</v>
      </c>
      <c r="X106" s="700" t="e">
        <f t="shared" si="19"/>
        <v>#REF!</v>
      </c>
    </row>
    <row r="107" spans="1:24" ht="12.75">
      <c r="A107" s="863"/>
      <c r="B107" s="865"/>
      <c r="C107" s="693" t="e">
        <f>IF(B105="NÃO SELECIONADO","","X")</f>
        <v>#REF!</v>
      </c>
      <c r="D107" s="694" t="e">
        <f>IF($C102="X",'10_Subcomp 2_1'!D8,"")</f>
        <v>#REF!</v>
      </c>
      <c r="E107" s="695" t="e">
        <f>NA()</f>
        <v>#N/A</v>
      </c>
      <c r="F107" s="696" t="e">
        <f>NA()</f>
        <v>#N/A</v>
      </c>
      <c r="G107" s="697" t="e">
        <f t="shared" si="15"/>
        <v>#REF!</v>
      </c>
      <c r="H107" s="698" t="e">
        <f>NA()</f>
        <v>#N/A</v>
      </c>
      <c r="I107" s="695" t="e">
        <f>NA()</f>
        <v>#N/A</v>
      </c>
      <c r="J107" s="696" t="e">
        <f>NA()</f>
        <v>#N/A</v>
      </c>
      <c r="K107" s="696" t="e">
        <f>NA()</f>
        <v>#N/A</v>
      </c>
      <c r="L107" s="697" t="e">
        <f t="shared" si="16"/>
        <v>#REF!</v>
      </c>
      <c r="M107" s="699" t="e">
        <f>NA()</f>
        <v>#N/A</v>
      </c>
      <c r="N107" s="695" t="e">
        <f>NA()</f>
        <v>#N/A</v>
      </c>
      <c r="O107" s="696" t="e">
        <f>NA()</f>
        <v>#N/A</v>
      </c>
      <c r="P107" s="697" t="e">
        <f t="shared" si="17"/>
        <v>#REF!</v>
      </c>
      <c r="Q107" s="699" t="e">
        <f>NA()</f>
        <v>#N/A</v>
      </c>
      <c r="R107" s="695" t="e">
        <f>NA()</f>
        <v>#N/A</v>
      </c>
      <c r="S107" s="696" t="e">
        <f>NA()</f>
        <v>#N/A</v>
      </c>
      <c r="T107" s="697" t="e">
        <f t="shared" si="18"/>
        <v>#REF!</v>
      </c>
      <c r="U107" s="699" t="e">
        <f>NA()</f>
        <v>#N/A</v>
      </c>
      <c r="V107" s="695" t="e">
        <f>NA()</f>
        <v>#N/A</v>
      </c>
      <c r="W107" s="696" t="e">
        <f>NA()</f>
        <v>#N/A</v>
      </c>
      <c r="X107" s="700" t="e">
        <f t="shared" si="19"/>
        <v>#REF!</v>
      </c>
    </row>
    <row r="108" spans="1:24" ht="12.75">
      <c r="A108" s="863"/>
      <c r="B108" s="865"/>
      <c r="C108" s="693" t="e">
        <f>IF(B105="NÃO SELECIONADO","","X")</f>
        <v>#REF!</v>
      </c>
      <c r="D108" s="694" t="e">
        <f>IF($C103="X",'10_Subcomp 2_1'!D9,"")</f>
        <v>#REF!</v>
      </c>
      <c r="E108" s="695" t="e">
        <f>NA()</f>
        <v>#N/A</v>
      </c>
      <c r="F108" s="696" t="e">
        <f>NA()</f>
        <v>#N/A</v>
      </c>
      <c r="G108" s="697" t="e">
        <f t="shared" si="15"/>
        <v>#REF!</v>
      </c>
      <c r="H108" s="698" t="e">
        <f>NA()</f>
        <v>#N/A</v>
      </c>
      <c r="I108" s="695" t="e">
        <f>NA()</f>
        <v>#N/A</v>
      </c>
      <c r="J108" s="696" t="e">
        <f>NA()</f>
        <v>#N/A</v>
      </c>
      <c r="K108" s="696" t="e">
        <f>NA()</f>
        <v>#N/A</v>
      </c>
      <c r="L108" s="697" t="e">
        <f t="shared" si="16"/>
        <v>#REF!</v>
      </c>
      <c r="M108" s="699" t="e">
        <f>NA()</f>
        <v>#N/A</v>
      </c>
      <c r="N108" s="695" t="e">
        <f>NA()</f>
        <v>#N/A</v>
      </c>
      <c r="O108" s="696" t="e">
        <f>NA()</f>
        <v>#N/A</v>
      </c>
      <c r="P108" s="697" t="e">
        <f t="shared" si="17"/>
        <v>#REF!</v>
      </c>
      <c r="Q108" s="699" t="e">
        <f>NA()</f>
        <v>#N/A</v>
      </c>
      <c r="R108" s="695" t="e">
        <f>NA()</f>
        <v>#N/A</v>
      </c>
      <c r="S108" s="696" t="e">
        <f>NA()</f>
        <v>#N/A</v>
      </c>
      <c r="T108" s="697" t="e">
        <f t="shared" si="18"/>
        <v>#REF!</v>
      </c>
      <c r="U108" s="699" t="e">
        <f>NA()</f>
        <v>#N/A</v>
      </c>
      <c r="V108" s="695" t="e">
        <f>NA()</f>
        <v>#N/A</v>
      </c>
      <c r="W108" s="696" t="e">
        <f>NA()</f>
        <v>#N/A</v>
      </c>
      <c r="X108" s="700" t="e">
        <f t="shared" si="19"/>
        <v>#REF!</v>
      </c>
    </row>
    <row r="109" spans="1:24" ht="12.75">
      <c r="A109" s="863"/>
      <c r="B109" s="865"/>
      <c r="C109" s="693" t="e">
        <f>IF(B105="NÃO SELECIONADO","","X")</f>
        <v>#REF!</v>
      </c>
      <c r="D109" s="694" t="e">
        <f>IF($C104="X",'10_Subcomp 2_1'!D10,"")</f>
        <v>#REF!</v>
      </c>
      <c r="E109" s="695" t="e">
        <f>NA()</f>
        <v>#N/A</v>
      </c>
      <c r="F109" s="696" t="e">
        <f>NA()</f>
        <v>#N/A</v>
      </c>
      <c r="G109" s="697" t="e">
        <f t="shared" si="15"/>
        <v>#REF!</v>
      </c>
      <c r="H109" s="698" t="e">
        <f>NA()</f>
        <v>#N/A</v>
      </c>
      <c r="I109" s="695" t="e">
        <f>NA()</f>
        <v>#N/A</v>
      </c>
      <c r="J109" s="696" t="e">
        <f>NA()</f>
        <v>#N/A</v>
      </c>
      <c r="K109" s="696" t="e">
        <f>NA()</f>
        <v>#N/A</v>
      </c>
      <c r="L109" s="697" t="e">
        <f t="shared" si="16"/>
        <v>#REF!</v>
      </c>
      <c r="M109" s="699" t="e">
        <f>NA()</f>
        <v>#N/A</v>
      </c>
      <c r="N109" s="695" t="e">
        <f>NA()</f>
        <v>#N/A</v>
      </c>
      <c r="O109" s="696" t="e">
        <f>NA()</f>
        <v>#N/A</v>
      </c>
      <c r="P109" s="697" t="e">
        <f t="shared" si="17"/>
        <v>#REF!</v>
      </c>
      <c r="Q109" s="699" t="e">
        <f>NA()</f>
        <v>#N/A</v>
      </c>
      <c r="R109" s="695" t="e">
        <f>NA()</f>
        <v>#N/A</v>
      </c>
      <c r="S109" s="696" t="e">
        <f>NA()</f>
        <v>#N/A</v>
      </c>
      <c r="T109" s="697" t="e">
        <f t="shared" si="18"/>
        <v>#REF!</v>
      </c>
      <c r="U109" s="699" t="e">
        <f>NA()</f>
        <v>#N/A</v>
      </c>
      <c r="V109" s="695" t="e">
        <f>NA()</f>
        <v>#N/A</v>
      </c>
      <c r="W109" s="696" t="e">
        <f>NA()</f>
        <v>#N/A</v>
      </c>
      <c r="X109" s="700" t="e">
        <f t="shared" si="19"/>
        <v>#REF!</v>
      </c>
    </row>
    <row r="110" spans="1:24" ht="12.75">
      <c r="A110" s="863">
        <f>A105+1</f>
        <v>22</v>
      </c>
      <c r="B110" s="865" t="e">
        <f>IF(AND('6_ME Comp Subcomp e Produtos'!B41="Sim",'6_ME Comp Subcomp e Produtos'!#REF!="Sim"),'6_ME Comp Subcomp e Produtos'!A41,"NÃO SELECIONADO")</f>
        <v>#REF!</v>
      </c>
      <c r="C110" s="693" t="e">
        <f>IF(B110="NÃO SELECIONADO","","X")</f>
        <v>#REF!</v>
      </c>
      <c r="D110" s="694" t="e">
        <f>IF($C105="X",'10_Subcomp 2_1'!D11,"")</f>
        <v>#REF!</v>
      </c>
      <c r="E110" s="695" t="e">
        <f>NA()</f>
        <v>#N/A</v>
      </c>
      <c r="F110" s="696" t="e">
        <f>NA()</f>
        <v>#N/A</v>
      </c>
      <c r="G110" s="697" t="e">
        <f t="shared" si="15"/>
        <v>#REF!</v>
      </c>
      <c r="H110" s="698" t="e">
        <f>NA()</f>
        <v>#N/A</v>
      </c>
      <c r="I110" s="695" t="e">
        <f>NA()</f>
        <v>#N/A</v>
      </c>
      <c r="J110" s="696" t="e">
        <f>NA()</f>
        <v>#N/A</v>
      </c>
      <c r="K110" s="696" t="e">
        <f>NA()</f>
        <v>#N/A</v>
      </c>
      <c r="L110" s="697" t="e">
        <f t="shared" si="16"/>
        <v>#REF!</v>
      </c>
      <c r="M110" s="699" t="e">
        <f>NA()</f>
        <v>#N/A</v>
      </c>
      <c r="N110" s="695" t="e">
        <f>NA()</f>
        <v>#N/A</v>
      </c>
      <c r="O110" s="696" t="e">
        <f>NA()</f>
        <v>#N/A</v>
      </c>
      <c r="P110" s="697" t="e">
        <f t="shared" si="17"/>
        <v>#REF!</v>
      </c>
      <c r="Q110" s="699" t="e">
        <f>NA()</f>
        <v>#N/A</v>
      </c>
      <c r="R110" s="695" t="e">
        <f>NA()</f>
        <v>#N/A</v>
      </c>
      <c r="S110" s="696" t="e">
        <f>NA()</f>
        <v>#N/A</v>
      </c>
      <c r="T110" s="697" t="e">
        <f t="shared" si="18"/>
        <v>#REF!</v>
      </c>
      <c r="U110" s="699" t="e">
        <f>NA()</f>
        <v>#N/A</v>
      </c>
      <c r="V110" s="695" t="e">
        <f>NA()</f>
        <v>#N/A</v>
      </c>
      <c r="W110" s="696" t="e">
        <f>NA()</f>
        <v>#N/A</v>
      </c>
      <c r="X110" s="700" t="e">
        <f t="shared" si="19"/>
        <v>#REF!</v>
      </c>
    </row>
    <row r="111" spans="1:24" ht="12.75">
      <c r="A111" s="863"/>
      <c r="B111" s="865"/>
      <c r="C111" s="693" t="e">
        <f>IF(B110="NÃO SELECIONADO","","X")</f>
        <v>#REF!</v>
      </c>
      <c r="D111" s="694" t="e">
        <f>IF($C106="X",'10_Subcomp 2_1'!D12,"")</f>
        <v>#REF!</v>
      </c>
      <c r="E111" s="695" t="e">
        <f>NA()</f>
        <v>#N/A</v>
      </c>
      <c r="F111" s="696" t="e">
        <f>NA()</f>
        <v>#N/A</v>
      </c>
      <c r="G111" s="697" t="e">
        <f t="shared" si="15"/>
        <v>#REF!</v>
      </c>
      <c r="H111" s="698" t="e">
        <f>NA()</f>
        <v>#N/A</v>
      </c>
      <c r="I111" s="695" t="e">
        <f>NA()</f>
        <v>#N/A</v>
      </c>
      <c r="J111" s="696" t="e">
        <f>NA()</f>
        <v>#N/A</v>
      </c>
      <c r="K111" s="696" t="e">
        <f>NA()</f>
        <v>#N/A</v>
      </c>
      <c r="L111" s="697" t="e">
        <f t="shared" si="16"/>
        <v>#REF!</v>
      </c>
      <c r="M111" s="699" t="e">
        <f>NA()</f>
        <v>#N/A</v>
      </c>
      <c r="N111" s="695" t="e">
        <f>NA()</f>
        <v>#N/A</v>
      </c>
      <c r="O111" s="696" t="e">
        <f>NA()</f>
        <v>#N/A</v>
      </c>
      <c r="P111" s="697" t="e">
        <f t="shared" si="17"/>
        <v>#REF!</v>
      </c>
      <c r="Q111" s="699" t="e">
        <f>NA()</f>
        <v>#N/A</v>
      </c>
      <c r="R111" s="695" t="e">
        <f>NA()</f>
        <v>#N/A</v>
      </c>
      <c r="S111" s="696" t="e">
        <f>NA()</f>
        <v>#N/A</v>
      </c>
      <c r="T111" s="697" t="e">
        <f t="shared" si="18"/>
        <v>#REF!</v>
      </c>
      <c r="U111" s="699" t="e">
        <f>NA()</f>
        <v>#N/A</v>
      </c>
      <c r="V111" s="695" t="e">
        <f>NA()</f>
        <v>#N/A</v>
      </c>
      <c r="W111" s="696" t="e">
        <f>NA()</f>
        <v>#N/A</v>
      </c>
      <c r="X111" s="700" t="e">
        <f t="shared" si="19"/>
        <v>#REF!</v>
      </c>
    </row>
    <row r="112" spans="1:24" ht="12.75">
      <c r="A112" s="863"/>
      <c r="B112" s="865"/>
      <c r="C112" s="693" t="e">
        <f>IF(B110="NÃO SELECIONADO","","X")</f>
        <v>#REF!</v>
      </c>
      <c r="D112" s="694" t="e">
        <f>IF($C107="X",'10_Subcomp 2_1'!D13,"")</f>
        <v>#REF!</v>
      </c>
      <c r="E112" s="695" t="e">
        <f>NA()</f>
        <v>#N/A</v>
      </c>
      <c r="F112" s="696" t="e">
        <f>NA()</f>
        <v>#N/A</v>
      </c>
      <c r="G112" s="697" t="e">
        <f t="shared" si="15"/>
        <v>#REF!</v>
      </c>
      <c r="H112" s="698" t="e">
        <f>NA()</f>
        <v>#N/A</v>
      </c>
      <c r="I112" s="695" t="e">
        <f>NA()</f>
        <v>#N/A</v>
      </c>
      <c r="J112" s="696" t="e">
        <f>NA()</f>
        <v>#N/A</v>
      </c>
      <c r="K112" s="696" t="e">
        <f>NA()</f>
        <v>#N/A</v>
      </c>
      <c r="L112" s="697" t="e">
        <f t="shared" si="16"/>
        <v>#REF!</v>
      </c>
      <c r="M112" s="699" t="e">
        <f>NA()</f>
        <v>#N/A</v>
      </c>
      <c r="N112" s="695" t="e">
        <f>NA()</f>
        <v>#N/A</v>
      </c>
      <c r="O112" s="696" t="e">
        <f>NA()</f>
        <v>#N/A</v>
      </c>
      <c r="P112" s="697" t="e">
        <f t="shared" si="17"/>
        <v>#REF!</v>
      </c>
      <c r="Q112" s="699" t="e">
        <f>NA()</f>
        <v>#N/A</v>
      </c>
      <c r="R112" s="695" t="e">
        <f>NA()</f>
        <v>#N/A</v>
      </c>
      <c r="S112" s="696" t="e">
        <f>NA()</f>
        <v>#N/A</v>
      </c>
      <c r="T112" s="697" t="e">
        <f t="shared" si="18"/>
        <v>#REF!</v>
      </c>
      <c r="U112" s="699" t="e">
        <f>NA()</f>
        <v>#N/A</v>
      </c>
      <c r="V112" s="695" t="e">
        <f>NA()</f>
        <v>#N/A</v>
      </c>
      <c r="W112" s="696" t="e">
        <f>NA()</f>
        <v>#N/A</v>
      </c>
      <c r="X112" s="700" t="e">
        <f t="shared" si="19"/>
        <v>#REF!</v>
      </c>
    </row>
    <row r="113" spans="1:24" ht="12.75">
      <c r="A113" s="863"/>
      <c r="B113" s="865"/>
      <c r="C113" s="693" t="e">
        <f>IF(B110="NÃO SELECIONADO","","X")</f>
        <v>#REF!</v>
      </c>
      <c r="D113" s="694" t="e">
        <f>IF($C108="X",'10_Subcomp 2_1'!D14,"")</f>
        <v>#REF!</v>
      </c>
      <c r="E113" s="695" t="e">
        <f>NA()</f>
        <v>#N/A</v>
      </c>
      <c r="F113" s="696" t="e">
        <f>NA()</f>
        <v>#N/A</v>
      </c>
      <c r="G113" s="697" t="e">
        <f t="shared" si="15"/>
        <v>#REF!</v>
      </c>
      <c r="H113" s="698" t="e">
        <f>NA()</f>
        <v>#N/A</v>
      </c>
      <c r="I113" s="695" t="e">
        <f>NA()</f>
        <v>#N/A</v>
      </c>
      <c r="J113" s="696" t="e">
        <f>NA()</f>
        <v>#N/A</v>
      </c>
      <c r="K113" s="696" t="e">
        <f>NA()</f>
        <v>#N/A</v>
      </c>
      <c r="L113" s="697" t="e">
        <f t="shared" si="16"/>
        <v>#REF!</v>
      </c>
      <c r="M113" s="699" t="e">
        <f>NA()</f>
        <v>#N/A</v>
      </c>
      <c r="N113" s="695" t="e">
        <f>NA()</f>
        <v>#N/A</v>
      </c>
      <c r="O113" s="696" t="e">
        <f>NA()</f>
        <v>#N/A</v>
      </c>
      <c r="P113" s="697" t="e">
        <f t="shared" si="17"/>
        <v>#REF!</v>
      </c>
      <c r="Q113" s="699" t="e">
        <f>NA()</f>
        <v>#N/A</v>
      </c>
      <c r="R113" s="695" t="e">
        <f>NA()</f>
        <v>#N/A</v>
      </c>
      <c r="S113" s="696" t="e">
        <f>NA()</f>
        <v>#N/A</v>
      </c>
      <c r="T113" s="697" t="e">
        <f t="shared" si="18"/>
        <v>#REF!</v>
      </c>
      <c r="U113" s="699" t="e">
        <f>NA()</f>
        <v>#N/A</v>
      </c>
      <c r="V113" s="695" t="e">
        <f>NA()</f>
        <v>#N/A</v>
      </c>
      <c r="W113" s="696" t="e">
        <f>NA()</f>
        <v>#N/A</v>
      </c>
      <c r="X113" s="700" t="e">
        <f t="shared" si="19"/>
        <v>#REF!</v>
      </c>
    </row>
    <row r="114" spans="1:24" ht="12.75">
      <c r="A114" s="863"/>
      <c r="B114" s="865"/>
      <c r="C114" s="693" t="e">
        <f>IF(B110="NÃO SELECIONADO","","X")</f>
        <v>#REF!</v>
      </c>
      <c r="D114" s="694" t="e">
        <f>IF($C109="X",'10_Subcomp 2_1'!D15,"")</f>
        <v>#REF!</v>
      </c>
      <c r="E114" s="695" t="e">
        <f>NA()</f>
        <v>#N/A</v>
      </c>
      <c r="F114" s="696" t="e">
        <f>NA()</f>
        <v>#N/A</v>
      </c>
      <c r="G114" s="697" t="e">
        <f t="shared" si="15"/>
        <v>#REF!</v>
      </c>
      <c r="H114" s="698" t="e">
        <f>NA()</f>
        <v>#N/A</v>
      </c>
      <c r="I114" s="695" t="e">
        <f>NA()</f>
        <v>#N/A</v>
      </c>
      <c r="J114" s="696" t="e">
        <f>NA()</f>
        <v>#N/A</v>
      </c>
      <c r="K114" s="696" t="e">
        <f>NA()</f>
        <v>#N/A</v>
      </c>
      <c r="L114" s="697" t="e">
        <f t="shared" si="16"/>
        <v>#REF!</v>
      </c>
      <c r="M114" s="699" t="e">
        <f>NA()</f>
        <v>#N/A</v>
      </c>
      <c r="N114" s="695" t="e">
        <f>NA()</f>
        <v>#N/A</v>
      </c>
      <c r="O114" s="696" t="e">
        <f>NA()</f>
        <v>#N/A</v>
      </c>
      <c r="P114" s="697" t="e">
        <f t="shared" si="17"/>
        <v>#REF!</v>
      </c>
      <c r="Q114" s="699" t="e">
        <f>NA()</f>
        <v>#N/A</v>
      </c>
      <c r="R114" s="695" t="e">
        <f>NA()</f>
        <v>#N/A</v>
      </c>
      <c r="S114" s="696" t="e">
        <f>NA()</f>
        <v>#N/A</v>
      </c>
      <c r="T114" s="697" t="e">
        <f t="shared" si="18"/>
        <v>#REF!</v>
      </c>
      <c r="U114" s="699" t="e">
        <f>NA()</f>
        <v>#N/A</v>
      </c>
      <c r="V114" s="695" t="e">
        <f>NA()</f>
        <v>#N/A</v>
      </c>
      <c r="W114" s="696" t="e">
        <f>NA()</f>
        <v>#N/A</v>
      </c>
      <c r="X114" s="700" t="e">
        <f t="shared" si="19"/>
        <v>#REF!</v>
      </c>
    </row>
    <row r="115" spans="1:24" ht="12.75">
      <c r="A115" s="863">
        <f>A110+1</f>
        <v>23</v>
      </c>
      <c r="B115" s="865" t="e">
        <f>IF(AND('6_ME Comp Subcomp e Produtos'!B42="Sim",'6_ME Comp Subcomp e Produtos'!#REF!="Sim"),'6_ME Comp Subcomp e Produtos'!A42,"NÃO SELECIONADO")</f>
        <v>#REF!</v>
      </c>
      <c r="C115" s="693" t="e">
        <f>IF(B115="NÃO SELECIONADO","","X")</f>
        <v>#REF!</v>
      </c>
      <c r="D115" s="694" t="e">
        <f>IF($C110="X",'10_Subcomp 2_1'!D16,"")</f>
        <v>#REF!</v>
      </c>
      <c r="E115" s="695" t="e">
        <f>NA()</f>
        <v>#N/A</v>
      </c>
      <c r="F115" s="696" t="e">
        <f>NA()</f>
        <v>#N/A</v>
      </c>
      <c r="G115" s="697" t="e">
        <f t="shared" si="15"/>
        <v>#REF!</v>
      </c>
      <c r="H115" s="698" t="e">
        <f>NA()</f>
        <v>#N/A</v>
      </c>
      <c r="I115" s="695" t="e">
        <f>NA()</f>
        <v>#N/A</v>
      </c>
      <c r="J115" s="696" t="e">
        <f>NA()</f>
        <v>#N/A</v>
      </c>
      <c r="K115" s="696" t="e">
        <f>NA()</f>
        <v>#N/A</v>
      </c>
      <c r="L115" s="697" t="e">
        <f t="shared" si="16"/>
        <v>#REF!</v>
      </c>
      <c r="M115" s="699" t="e">
        <f>NA()</f>
        <v>#N/A</v>
      </c>
      <c r="N115" s="695" t="e">
        <f>NA()</f>
        <v>#N/A</v>
      </c>
      <c r="O115" s="696" t="e">
        <f>NA()</f>
        <v>#N/A</v>
      </c>
      <c r="P115" s="697" t="e">
        <f t="shared" si="17"/>
        <v>#REF!</v>
      </c>
      <c r="Q115" s="699" t="e">
        <f>NA()</f>
        <v>#N/A</v>
      </c>
      <c r="R115" s="695" t="e">
        <f>NA()</f>
        <v>#N/A</v>
      </c>
      <c r="S115" s="696" t="e">
        <f>NA()</f>
        <v>#N/A</v>
      </c>
      <c r="T115" s="697" t="e">
        <f t="shared" si="18"/>
        <v>#REF!</v>
      </c>
      <c r="U115" s="699" t="e">
        <f>NA()</f>
        <v>#N/A</v>
      </c>
      <c r="V115" s="695" t="e">
        <f>NA()</f>
        <v>#N/A</v>
      </c>
      <c r="W115" s="696" t="e">
        <f>NA()</f>
        <v>#N/A</v>
      </c>
      <c r="X115" s="700" t="e">
        <f t="shared" si="19"/>
        <v>#REF!</v>
      </c>
    </row>
    <row r="116" spans="1:24" ht="12.75">
      <c r="A116" s="863"/>
      <c r="B116" s="865"/>
      <c r="C116" s="693" t="e">
        <f>IF(B115="NÃO SELECIONADO","","X")</f>
        <v>#REF!</v>
      </c>
      <c r="D116" s="694" t="e">
        <f>IF($C111="X",'10_Subcomp 2_1'!D17,"")</f>
        <v>#REF!</v>
      </c>
      <c r="E116" s="695" t="e">
        <f>NA()</f>
        <v>#N/A</v>
      </c>
      <c r="F116" s="696" t="e">
        <f>NA()</f>
        <v>#N/A</v>
      </c>
      <c r="G116" s="697" t="e">
        <f t="shared" si="15"/>
        <v>#REF!</v>
      </c>
      <c r="H116" s="698" t="e">
        <f>NA()</f>
        <v>#N/A</v>
      </c>
      <c r="I116" s="695" t="e">
        <f>NA()</f>
        <v>#N/A</v>
      </c>
      <c r="J116" s="696" t="e">
        <f>NA()</f>
        <v>#N/A</v>
      </c>
      <c r="K116" s="696" t="e">
        <f>NA()</f>
        <v>#N/A</v>
      </c>
      <c r="L116" s="697" t="e">
        <f t="shared" si="16"/>
        <v>#REF!</v>
      </c>
      <c r="M116" s="699" t="e">
        <f>NA()</f>
        <v>#N/A</v>
      </c>
      <c r="N116" s="695" t="e">
        <f>NA()</f>
        <v>#N/A</v>
      </c>
      <c r="O116" s="696" t="e">
        <f>NA()</f>
        <v>#N/A</v>
      </c>
      <c r="P116" s="697" t="e">
        <f t="shared" si="17"/>
        <v>#REF!</v>
      </c>
      <c r="Q116" s="699" t="e">
        <f>NA()</f>
        <v>#N/A</v>
      </c>
      <c r="R116" s="695" t="e">
        <f>NA()</f>
        <v>#N/A</v>
      </c>
      <c r="S116" s="696" t="e">
        <f>NA()</f>
        <v>#N/A</v>
      </c>
      <c r="T116" s="697" t="e">
        <f t="shared" si="18"/>
        <v>#REF!</v>
      </c>
      <c r="U116" s="699" t="e">
        <f>NA()</f>
        <v>#N/A</v>
      </c>
      <c r="V116" s="695" t="e">
        <f>NA()</f>
        <v>#N/A</v>
      </c>
      <c r="W116" s="696" t="e">
        <f>NA()</f>
        <v>#N/A</v>
      </c>
      <c r="X116" s="700" t="e">
        <f t="shared" si="19"/>
        <v>#REF!</v>
      </c>
    </row>
    <row r="117" spans="1:24" ht="12.75">
      <c r="A117" s="863"/>
      <c r="B117" s="865"/>
      <c r="C117" s="693" t="e">
        <f>IF(B115="NÃO SELECIONADO","","X")</f>
        <v>#REF!</v>
      </c>
      <c r="D117" s="694" t="e">
        <f>IF($C112="X",'10_Subcomp 2_1'!D18,"")</f>
        <v>#REF!</v>
      </c>
      <c r="E117" s="695" t="e">
        <f>NA()</f>
        <v>#N/A</v>
      </c>
      <c r="F117" s="696" t="e">
        <f>NA()</f>
        <v>#N/A</v>
      </c>
      <c r="G117" s="697" t="e">
        <f t="shared" si="15"/>
        <v>#REF!</v>
      </c>
      <c r="H117" s="698" t="e">
        <f>NA()</f>
        <v>#N/A</v>
      </c>
      <c r="I117" s="695" t="e">
        <f>NA()</f>
        <v>#N/A</v>
      </c>
      <c r="J117" s="696" t="e">
        <f>NA()</f>
        <v>#N/A</v>
      </c>
      <c r="K117" s="696" t="e">
        <f>NA()</f>
        <v>#N/A</v>
      </c>
      <c r="L117" s="697" t="e">
        <f t="shared" si="16"/>
        <v>#REF!</v>
      </c>
      <c r="M117" s="699" t="e">
        <f>NA()</f>
        <v>#N/A</v>
      </c>
      <c r="N117" s="695" t="e">
        <f>NA()</f>
        <v>#N/A</v>
      </c>
      <c r="O117" s="696" t="e">
        <f>NA()</f>
        <v>#N/A</v>
      </c>
      <c r="P117" s="697" t="e">
        <f t="shared" si="17"/>
        <v>#REF!</v>
      </c>
      <c r="Q117" s="699" t="e">
        <f>NA()</f>
        <v>#N/A</v>
      </c>
      <c r="R117" s="695" t="e">
        <f>NA()</f>
        <v>#N/A</v>
      </c>
      <c r="S117" s="696" t="e">
        <f>NA()</f>
        <v>#N/A</v>
      </c>
      <c r="T117" s="697" t="e">
        <f t="shared" si="18"/>
        <v>#REF!</v>
      </c>
      <c r="U117" s="699" t="e">
        <f>NA()</f>
        <v>#N/A</v>
      </c>
      <c r="V117" s="695" t="e">
        <f>NA()</f>
        <v>#N/A</v>
      </c>
      <c r="W117" s="696" t="e">
        <f>NA()</f>
        <v>#N/A</v>
      </c>
      <c r="X117" s="700" t="e">
        <f t="shared" si="19"/>
        <v>#REF!</v>
      </c>
    </row>
    <row r="118" spans="1:24" ht="12.75">
      <c r="A118" s="863"/>
      <c r="B118" s="865"/>
      <c r="C118" s="693" t="e">
        <f>IF(B115="NÃO SELECIONADO","","X")</f>
        <v>#REF!</v>
      </c>
      <c r="D118" s="694" t="e">
        <f>IF($C113="X",'10_Subcomp 2_1'!D19,"")</f>
        <v>#REF!</v>
      </c>
      <c r="E118" s="695" t="e">
        <f>NA()</f>
        <v>#N/A</v>
      </c>
      <c r="F118" s="696" t="e">
        <f>NA()</f>
        <v>#N/A</v>
      </c>
      <c r="G118" s="697" t="e">
        <f t="shared" si="15"/>
        <v>#REF!</v>
      </c>
      <c r="H118" s="698" t="e">
        <f>NA()</f>
        <v>#N/A</v>
      </c>
      <c r="I118" s="695" t="e">
        <f>NA()</f>
        <v>#N/A</v>
      </c>
      <c r="J118" s="696" t="e">
        <f>NA()</f>
        <v>#N/A</v>
      </c>
      <c r="K118" s="696" t="e">
        <f>NA()</f>
        <v>#N/A</v>
      </c>
      <c r="L118" s="697" t="e">
        <f t="shared" si="16"/>
        <v>#REF!</v>
      </c>
      <c r="M118" s="699" t="e">
        <f>NA()</f>
        <v>#N/A</v>
      </c>
      <c r="N118" s="695" t="e">
        <f>NA()</f>
        <v>#N/A</v>
      </c>
      <c r="O118" s="696" t="e">
        <f>NA()</f>
        <v>#N/A</v>
      </c>
      <c r="P118" s="697" t="e">
        <f t="shared" si="17"/>
        <v>#REF!</v>
      </c>
      <c r="Q118" s="699" t="e">
        <f>NA()</f>
        <v>#N/A</v>
      </c>
      <c r="R118" s="695" t="e">
        <f>NA()</f>
        <v>#N/A</v>
      </c>
      <c r="S118" s="696" t="e">
        <f>NA()</f>
        <v>#N/A</v>
      </c>
      <c r="T118" s="697" t="e">
        <f t="shared" si="18"/>
        <v>#REF!</v>
      </c>
      <c r="U118" s="699" t="e">
        <f>NA()</f>
        <v>#N/A</v>
      </c>
      <c r="V118" s="695" t="e">
        <f>NA()</f>
        <v>#N/A</v>
      </c>
      <c r="W118" s="696" t="e">
        <f>NA()</f>
        <v>#N/A</v>
      </c>
      <c r="X118" s="700" t="e">
        <f t="shared" si="19"/>
        <v>#REF!</v>
      </c>
    </row>
    <row r="119" spans="1:24" ht="12.75">
      <c r="A119" s="863"/>
      <c r="B119" s="865"/>
      <c r="C119" s="693" t="e">
        <f>IF(B115="NÃO SELECIONADO","","X")</f>
        <v>#REF!</v>
      </c>
      <c r="D119" s="694" t="e">
        <f>IF($C114="X",'10_Subcomp 2_1'!D20,"")</f>
        <v>#REF!</v>
      </c>
      <c r="E119" s="695" t="e">
        <f>NA()</f>
        <v>#N/A</v>
      </c>
      <c r="F119" s="696" t="e">
        <f>NA()</f>
        <v>#N/A</v>
      </c>
      <c r="G119" s="697" t="e">
        <f t="shared" si="15"/>
        <v>#REF!</v>
      </c>
      <c r="H119" s="698" t="e">
        <f>NA()</f>
        <v>#N/A</v>
      </c>
      <c r="I119" s="695" t="e">
        <f>NA()</f>
        <v>#N/A</v>
      </c>
      <c r="J119" s="696" t="e">
        <f>NA()</f>
        <v>#N/A</v>
      </c>
      <c r="K119" s="696" t="e">
        <f>NA()</f>
        <v>#N/A</v>
      </c>
      <c r="L119" s="697" t="e">
        <f t="shared" si="16"/>
        <v>#REF!</v>
      </c>
      <c r="M119" s="699" t="e">
        <f>NA()</f>
        <v>#N/A</v>
      </c>
      <c r="N119" s="695" t="e">
        <f>NA()</f>
        <v>#N/A</v>
      </c>
      <c r="O119" s="696" t="e">
        <f>NA()</f>
        <v>#N/A</v>
      </c>
      <c r="P119" s="697" t="e">
        <f t="shared" si="17"/>
        <v>#REF!</v>
      </c>
      <c r="Q119" s="699" t="e">
        <f>NA()</f>
        <v>#N/A</v>
      </c>
      <c r="R119" s="695" t="e">
        <f>NA()</f>
        <v>#N/A</v>
      </c>
      <c r="S119" s="696" t="e">
        <f>NA()</f>
        <v>#N/A</v>
      </c>
      <c r="T119" s="697" t="e">
        <f t="shared" si="18"/>
        <v>#REF!</v>
      </c>
      <c r="U119" s="699" t="e">
        <f>NA()</f>
        <v>#N/A</v>
      </c>
      <c r="V119" s="695" t="e">
        <f>NA()</f>
        <v>#N/A</v>
      </c>
      <c r="W119" s="696" t="e">
        <f>NA()</f>
        <v>#N/A</v>
      </c>
      <c r="X119" s="700" t="e">
        <f t="shared" si="19"/>
        <v>#REF!</v>
      </c>
    </row>
    <row r="120" spans="1:24" ht="12.75">
      <c r="A120" s="863">
        <f>A115+1</f>
        <v>24</v>
      </c>
      <c r="B120" s="865" t="e">
        <f>IF(AND('6_ME Comp Subcomp e Produtos'!B43="Sim",'6_ME Comp Subcomp e Produtos'!#REF!="Sim"),'6_ME Comp Subcomp e Produtos'!A43,"NÃO SELECIONADO")</f>
        <v>#REF!</v>
      </c>
      <c r="C120" s="693" t="e">
        <f>IF(B120="NÃO SELECIONADO","","X")</f>
        <v>#REF!</v>
      </c>
      <c r="D120" s="694" t="e">
        <f>IF($C115="X",'10_Subcomp 2_1'!D21,"")</f>
        <v>#REF!</v>
      </c>
      <c r="E120" s="695" t="e">
        <f>NA()</f>
        <v>#N/A</v>
      </c>
      <c r="F120" s="696" t="e">
        <f>NA()</f>
        <v>#N/A</v>
      </c>
      <c r="G120" s="697" t="e">
        <f t="shared" si="15"/>
        <v>#REF!</v>
      </c>
      <c r="H120" s="698" t="e">
        <f>NA()</f>
        <v>#N/A</v>
      </c>
      <c r="I120" s="695" t="e">
        <f>NA()</f>
        <v>#N/A</v>
      </c>
      <c r="J120" s="696" t="e">
        <f>NA()</f>
        <v>#N/A</v>
      </c>
      <c r="K120" s="696" t="e">
        <f>NA()</f>
        <v>#N/A</v>
      </c>
      <c r="L120" s="697" t="e">
        <f t="shared" si="16"/>
        <v>#REF!</v>
      </c>
      <c r="M120" s="699" t="e">
        <f>NA()</f>
        <v>#N/A</v>
      </c>
      <c r="N120" s="695" t="e">
        <f>NA()</f>
        <v>#N/A</v>
      </c>
      <c r="O120" s="696" t="e">
        <f>NA()</f>
        <v>#N/A</v>
      </c>
      <c r="P120" s="697" t="e">
        <f t="shared" si="17"/>
        <v>#REF!</v>
      </c>
      <c r="Q120" s="699" t="e">
        <f>NA()</f>
        <v>#N/A</v>
      </c>
      <c r="R120" s="695" t="e">
        <f>NA()</f>
        <v>#N/A</v>
      </c>
      <c r="S120" s="696" t="e">
        <f>NA()</f>
        <v>#N/A</v>
      </c>
      <c r="T120" s="697" t="e">
        <f t="shared" si="18"/>
        <v>#REF!</v>
      </c>
      <c r="U120" s="699" t="e">
        <f>NA()</f>
        <v>#N/A</v>
      </c>
      <c r="V120" s="695" t="e">
        <f>NA()</f>
        <v>#N/A</v>
      </c>
      <c r="W120" s="696" t="e">
        <f>NA()</f>
        <v>#N/A</v>
      </c>
      <c r="X120" s="700" t="e">
        <f t="shared" si="19"/>
        <v>#REF!</v>
      </c>
    </row>
    <row r="121" spans="1:24" ht="12.75">
      <c r="A121" s="863"/>
      <c r="B121" s="865"/>
      <c r="C121" s="693" t="e">
        <f>IF(B120="NÃO SELECIONADO","","X")</f>
        <v>#REF!</v>
      </c>
      <c r="D121" s="694" t="e">
        <f>IF($C116="X",'10_Subcomp 2_1'!D22,"")</f>
        <v>#REF!</v>
      </c>
      <c r="E121" s="695" t="e">
        <f>NA()</f>
        <v>#N/A</v>
      </c>
      <c r="F121" s="696" t="e">
        <f>NA()</f>
        <v>#N/A</v>
      </c>
      <c r="G121" s="697" t="e">
        <f t="shared" si="15"/>
        <v>#REF!</v>
      </c>
      <c r="H121" s="698" t="e">
        <f>NA()</f>
        <v>#N/A</v>
      </c>
      <c r="I121" s="695" t="e">
        <f>NA()</f>
        <v>#N/A</v>
      </c>
      <c r="J121" s="696" t="e">
        <f>NA()</f>
        <v>#N/A</v>
      </c>
      <c r="K121" s="696" t="e">
        <f>NA()</f>
        <v>#N/A</v>
      </c>
      <c r="L121" s="697" t="e">
        <f t="shared" si="16"/>
        <v>#REF!</v>
      </c>
      <c r="M121" s="699" t="e">
        <f>NA()</f>
        <v>#N/A</v>
      </c>
      <c r="N121" s="695" t="e">
        <f>NA()</f>
        <v>#N/A</v>
      </c>
      <c r="O121" s="696" t="e">
        <f>NA()</f>
        <v>#N/A</v>
      </c>
      <c r="P121" s="697" t="e">
        <f t="shared" si="17"/>
        <v>#REF!</v>
      </c>
      <c r="Q121" s="699" t="e">
        <f>NA()</f>
        <v>#N/A</v>
      </c>
      <c r="R121" s="695" t="e">
        <f>NA()</f>
        <v>#N/A</v>
      </c>
      <c r="S121" s="696" t="e">
        <f>NA()</f>
        <v>#N/A</v>
      </c>
      <c r="T121" s="697" t="e">
        <f t="shared" si="18"/>
        <v>#REF!</v>
      </c>
      <c r="U121" s="699" t="e">
        <f>NA()</f>
        <v>#N/A</v>
      </c>
      <c r="V121" s="695" t="e">
        <f>NA()</f>
        <v>#N/A</v>
      </c>
      <c r="W121" s="696" t="e">
        <f>NA()</f>
        <v>#N/A</v>
      </c>
      <c r="X121" s="700" t="e">
        <f t="shared" si="19"/>
        <v>#REF!</v>
      </c>
    </row>
    <row r="122" spans="1:24" ht="12.75">
      <c r="A122" s="863"/>
      <c r="B122" s="865"/>
      <c r="C122" s="693" t="e">
        <f>IF(B120="NÃO SELECIONADO","","X")</f>
        <v>#REF!</v>
      </c>
      <c r="D122" s="694" t="e">
        <f>IF($C117="X",'10_Subcomp 2_1'!D23,"")</f>
        <v>#REF!</v>
      </c>
      <c r="E122" s="695" t="e">
        <f>NA()</f>
        <v>#N/A</v>
      </c>
      <c r="F122" s="696" t="e">
        <f>NA()</f>
        <v>#N/A</v>
      </c>
      <c r="G122" s="697" t="e">
        <f t="shared" si="15"/>
        <v>#REF!</v>
      </c>
      <c r="H122" s="698" t="e">
        <f>NA()</f>
        <v>#N/A</v>
      </c>
      <c r="I122" s="695" t="e">
        <f>NA()</f>
        <v>#N/A</v>
      </c>
      <c r="J122" s="696" t="e">
        <f>NA()</f>
        <v>#N/A</v>
      </c>
      <c r="K122" s="696" t="e">
        <f>NA()</f>
        <v>#N/A</v>
      </c>
      <c r="L122" s="697" t="e">
        <f t="shared" si="16"/>
        <v>#REF!</v>
      </c>
      <c r="M122" s="699" t="e">
        <f>NA()</f>
        <v>#N/A</v>
      </c>
      <c r="N122" s="695" t="e">
        <f>NA()</f>
        <v>#N/A</v>
      </c>
      <c r="O122" s="696" t="e">
        <f>NA()</f>
        <v>#N/A</v>
      </c>
      <c r="P122" s="697" t="e">
        <f t="shared" si="17"/>
        <v>#REF!</v>
      </c>
      <c r="Q122" s="699" t="e">
        <f>NA()</f>
        <v>#N/A</v>
      </c>
      <c r="R122" s="695" t="e">
        <f>NA()</f>
        <v>#N/A</v>
      </c>
      <c r="S122" s="696" t="e">
        <f>NA()</f>
        <v>#N/A</v>
      </c>
      <c r="T122" s="697" t="e">
        <f t="shared" si="18"/>
        <v>#REF!</v>
      </c>
      <c r="U122" s="699" t="e">
        <f>NA()</f>
        <v>#N/A</v>
      </c>
      <c r="V122" s="695" t="e">
        <f>NA()</f>
        <v>#N/A</v>
      </c>
      <c r="W122" s="696" t="e">
        <f>NA()</f>
        <v>#N/A</v>
      </c>
      <c r="X122" s="700" t="e">
        <f t="shared" si="19"/>
        <v>#REF!</v>
      </c>
    </row>
    <row r="123" spans="1:24" ht="12.75">
      <c r="A123" s="863"/>
      <c r="B123" s="865"/>
      <c r="C123" s="693" t="e">
        <f>IF(B120="NÃO SELECIONADO","","X")</f>
        <v>#REF!</v>
      </c>
      <c r="D123" s="694" t="e">
        <f>IF($C118="X",'10_Subcomp 2_1'!D24,"")</f>
        <v>#REF!</v>
      </c>
      <c r="E123" s="695" t="e">
        <f>NA()</f>
        <v>#N/A</v>
      </c>
      <c r="F123" s="696" t="e">
        <f>NA()</f>
        <v>#N/A</v>
      </c>
      <c r="G123" s="697" t="e">
        <f t="shared" si="15"/>
        <v>#REF!</v>
      </c>
      <c r="H123" s="698" t="e">
        <f>NA()</f>
        <v>#N/A</v>
      </c>
      <c r="I123" s="695" t="e">
        <f>NA()</f>
        <v>#N/A</v>
      </c>
      <c r="J123" s="696" t="e">
        <f>NA()</f>
        <v>#N/A</v>
      </c>
      <c r="K123" s="696" t="e">
        <f>NA()</f>
        <v>#N/A</v>
      </c>
      <c r="L123" s="697" t="e">
        <f t="shared" si="16"/>
        <v>#REF!</v>
      </c>
      <c r="M123" s="699" t="e">
        <f>NA()</f>
        <v>#N/A</v>
      </c>
      <c r="N123" s="695" t="e">
        <f>NA()</f>
        <v>#N/A</v>
      </c>
      <c r="O123" s="696" t="e">
        <f>NA()</f>
        <v>#N/A</v>
      </c>
      <c r="P123" s="697" t="e">
        <f t="shared" si="17"/>
        <v>#REF!</v>
      </c>
      <c r="Q123" s="699" t="e">
        <f>NA()</f>
        <v>#N/A</v>
      </c>
      <c r="R123" s="695" t="e">
        <f>NA()</f>
        <v>#N/A</v>
      </c>
      <c r="S123" s="696" t="e">
        <f>NA()</f>
        <v>#N/A</v>
      </c>
      <c r="T123" s="697" t="e">
        <f t="shared" si="18"/>
        <v>#REF!</v>
      </c>
      <c r="U123" s="699" t="e">
        <f>NA()</f>
        <v>#N/A</v>
      </c>
      <c r="V123" s="695" t="e">
        <f>NA()</f>
        <v>#N/A</v>
      </c>
      <c r="W123" s="696" t="e">
        <f>NA()</f>
        <v>#N/A</v>
      </c>
      <c r="X123" s="700" t="e">
        <f t="shared" si="19"/>
        <v>#REF!</v>
      </c>
    </row>
    <row r="124" spans="1:24" ht="12.75">
      <c r="A124" s="863"/>
      <c r="B124" s="865"/>
      <c r="C124" s="693" t="e">
        <f>IF(B120="NÃO SELECIONADO","","X")</f>
        <v>#REF!</v>
      </c>
      <c r="D124" s="694" t="e">
        <f>IF($C119="X",'10_Subcomp 2_1'!D25,"")</f>
        <v>#REF!</v>
      </c>
      <c r="E124" s="695" t="e">
        <f>NA()</f>
        <v>#N/A</v>
      </c>
      <c r="F124" s="696" t="e">
        <f>NA()</f>
        <v>#N/A</v>
      </c>
      <c r="G124" s="697" t="e">
        <f t="shared" si="15"/>
        <v>#REF!</v>
      </c>
      <c r="H124" s="698" t="e">
        <f>NA()</f>
        <v>#N/A</v>
      </c>
      <c r="I124" s="695" t="e">
        <f>NA()</f>
        <v>#N/A</v>
      </c>
      <c r="J124" s="696" t="e">
        <f>NA()</f>
        <v>#N/A</v>
      </c>
      <c r="K124" s="696" t="e">
        <f>NA()</f>
        <v>#N/A</v>
      </c>
      <c r="L124" s="697" t="e">
        <f t="shared" si="16"/>
        <v>#REF!</v>
      </c>
      <c r="M124" s="699" t="e">
        <f>NA()</f>
        <v>#N/A</v>
      </c>
      <c r="N124" s="695" t="e">
        <f>NA()</f>
        <v>#N/A</v>
      </c>
      <c r="O124" s="696" t="e">
        <f>NA()</f>
        <v>#N/A</v>
      </c>
      <c r="P124" s="697" t="e">
        <f t="shared" si="17"/>
        <v>#REF!</v>
      </c>
      <c r="Q124" s="699" t="e">
        <f>NA()</f>
        <v>#N/A</v>
      </c>
      <c r="R124" s="695" t="e">
        <f>NA()</f>
        <v>#N/A</v>
      </c>
      <c r="S124" s="696" t="e">
        <f>NA()</f>
        <v>#N/A</v>
      </c>
      <c r="T124" s="697" t="e">
        <f t="shared" si="18"/>
        <v>#REF!</v>
      </c>
      <c r="U124" s="699" t="e">
        <f>NA()</f>
        <v>#N/A</v>
      </c>
      <c r="V124" s="695" t="e">
        <f>NA()</f>
        <v>#N/A</v>
      </c>
      <c r="W124" s="696" t="e">
        <f>NA()</f>
        <v>#N/A</v>
      </c>
      <c r="X124" s="700" t="e">
        <f t="shared" si="19"/>
        <v>#REF!</v>
      </c>
    </row>
    <row r="125" spans="1:24" ht="12.75">
      <c r="A125" s="863">
        <f>A120+1</f>
        <v>25</v>
      </c>
      <c r="B125" s="865" t="e">
        <f>IF(AND('6_ME Comp Subcomp e Produtos'!B44="Sim",'6_ME Comp Subcomp e Produtos'!#REF!="Sim"),'6_ME Comp Subcomp e Produtos'!A44,"NÃO SELECIONADO")</f>
        <v>#REF!</v>
      </c>
      <c r="C125" s="693" t="e">
        <f>IF(B125="NÃO SELECIONADO","","X")</f>
        <v>#REF!</v>
      </c>
      <c r="D125" s="694" t="e">
        <f>IF($C120="X",'10_Subcomp 2_1'!D26,"")</f>
        <v>#REF!</v>
      </c>
      <c r="E125" s="695" t="e">
        <f>NA()</f>
        <v>#N/A</v>
      </c>
      <c r="F125" s="696" t="e">
        <f>NA()</f>
        <v>#N/A</v>
      </c>
      <c r="G125" s="697" t="e">
        <f t="shared" si="15"/>
        <v>#REF!</v>
      </c>
      <c r="H125" s="698" t="e">
        <f>NA()</f>
        <v>#N/A</v>
      </c>
      <c r="I125" s="695" t="e">
        <f>NA()</f>
        <v>#N/A</v>
      </c>
      <c r="J125" s="696" t="e">
        <f>NA()</f>
        <v>#N/A</v>
      </c>
      <c r="K125" s="696" t="e">
        <f>NA()</f>
        <v>#N/A</v>
      </c>
      <c r="L125" s="697" t="e">
        <f t="shared" si="16"/>
        <v>#REF!</v>
      </c>
      <c r="M125" s="699" t="e">
        <f>NA()</f>
        <v>#N/A</v>
      </c>
      <c r="N125" s="695" t="e">
        <f>NA()</f>
        <v>#N/A</v>
      </c>
      <c r="O125" s="696" t="e">
        <f>NA()</f>
        <v>#N/A</v>
      </c>
      <c r="P125" s="697" t="e">
        <f t="shared" si="17"/>
        <v>#REF!</v>
      </c>
      <c r="Q125" s="699" t="e">
        <f>NA()</f>
        <v>#N/A</v>
      </c>
      <c r="R125" s="695" t="e">
        <f>NA()</f>
        <v>#N/A</v>
      </c>
      <c r="S125" s="696" t="e">
        <f>NA()</f>
        <v>#N/A</v>
      </c>
      <c r="T125" s="697" t="e">
        <f t="shared" si="18"/>
        <v>#REF!</v>
      </c>
      <c r="U125" s="699" t="e">
        <f>NA()</f>
        <v>#N/A</v>
      </c>
      <c r="V125" s="695" t="e">
        <f>NA()</f>
        <v>#N/A</v>
      </c>
      <c r="W125" s="696" t="e">
        <f>NA()</f>
        <v>#N/A</v>
      </c>
      <c r="X125" s="700" t="e">
        <f t="shared" si="19"/>
        <v>#REF!</v>
      </c>
    </row>
    <row r="126" spans="1:24" ht="12.75">
      <c r="A126" s="863"/>
      <c r="B126" s="865"/>
      <c r="C126" s="693" t="e">
        <f>IF(B125="NÃO SELECIONADO","","X")</f>
        <v>#REF!</v>
      </c>
      <c r="D126" s="694" t="e">
        <f>IF($C121="X",'10_Subcomp 2_1'!D27,"")</f>
        <v>#REF!</v>
      </c>
      <c r="E126" s="695" t="e">
        <f>NA()</f>
        <v>#N/A</v>
      </c>
      <c r="F126" s="696" t="e">
        <f>NA()</f>
        <v>#N/A</v>
      </c>
      <c r="G126" s="697" t="e">
        <f t="shared" si="15"/>
        <v>#REF!</v>
      </c>
      <c r="H126" s="698" t="e">
        <f>NA()</f>
        <v>#N/A</v>
      </c>
      <c r="I126" s="695" t="e">
        <f>NA()</f>
        <v>#N/A</v>
      </c>
      <c r="J126" s="696" t="e">
        <f>NA()</f>
        <v>#N/A</v>
      </c>
      <c r="K126" s="696" t="e">
        <f>NA()</f>
        <v>#N/A</v>
      </c>
      <c r="L126" s="697" t="e">
        <f t="shared" si="16"/>
        <v>#REF!</v>
      </c>
      <c r="M126" s="699" t="e">
        <f>NA()</f>
        <v>#N/A</v>
      </c>
      <c r="N126" s="695" t="e">
        <f>NA()</f>
        <v>#N/A</v>
      </c>
      <c r="O126" s="696" t="e">
        <f>NA()</f>
        <v>#N/A</v>
      </c>
      <c r="P126" s="697" t="e">
        <f t="shared" si="17"/>
        <v>#REF!</v>
      </c>
      <c r="Q126" s="699" t="e">
        <f>NA()</f>
        <v>#N/A</v>
      </c>
      <c r="R126" s="695" t="e">
        <f>NA()</f>
        <v>#N/A</v>
      </c>
      <c r="S126" s="696" t="e">
        <f>NA()</f>
        <v>#N/A</v>
      </c>
      <c r="T126" s="697" t="e">
        <f t="shared" si="18"/>
        <v>#REF!</v>
      </c>
      <c r="U126" s="699" t="e">
        <f>NA()</f>
        <v>#N/A</v>
      </c>
      <c r="V126" s="695" t="e">
        <f>NA()</f>
        <v>#N/A</v>
      </c>
      <c r="W126" s="696" t="e">
        <f>NA()</f>
        <v>#N/A</v>
      </c>
      <c r="X126" s="700" t="e">
        <f t="shared" si="19"/>
        <v>#REF!</v>
      </c>
    </row>
    <row r="127" spans="1:24" ht="12.75">
      <c r="A127" s="863"/>
      <c r="B127" s="865"/>
      <c r="C127" s="693" t="e">
        <f>IF(B125="NÃO SELECIONADO","","X")</f>
        <v>#REF!</v>
      </c>
      <c r="D127" s="694" t="e">
        <f>IF($C122="X",'10_Subcomp 2_1'!D28,"")</f>
        <v>#REF!</v>
      </c>
      <c r="E127" s="695" t="e">
        <f>NA()</f>
        <v>#N/A</v>
      </c>
      <c r="F127" s="696" t="e">
        <f>NA()</f>
        <v>#N/A</v>
      </c>
      <c r="G127" s="697" t="e">
        <f t="shared" si="15"/>
        <v>#REF!</v>
      </c>
      <c r="H127" s="698" t="e">
        <f>NA()</f>
        <v>#N/A</v>
      </c>
      <c r="I127" s="695" t="e">
        <f>NA()</f>
        <v>#N/A</v>
      </c>
      <c r="J127" s="696" t="e">
        <f>NA()</f>
        <v>#N/A</v>
      </c>
      <c r="K127" s="696" t="e">
        <f>NA()</f>
        <v>#N/A</v>
      </c>
      <c r="L127" s="697" t="e">
        <f t="shared" si="16"/>
        <v>#REF!</v>
      </c>
      <c r="M127" s="699" t="e">
        <f>NA()</f>
        <v>#N/A</v>
      </c>
      <c r="N127" s="695" t="e">
        <f>NA()</f>
        <v>#N/A</v>
      </c>
      <c r="O127" s="696" t="e">
        <f>NA()</f>
        <v>#N/A</v>
      </c>
      <c r="P127" s="697" t="e">
        <f t="shared" si="17"/>
        <v>#REF!</v>
      </c>
      <c r="Q127" s="699" t="e">
        <f>NA()</f>
        <v>#N/A</v>
      </c>
      <c r="R127" s="695" t="e">
        <f>NA()</f>
        <v>#N/A</v>
      </c>
      <c r="S127" s="696" t="e">
        <f>NA()</f>
        <v>#N/A</v>
      </c>
      <c r="T127" s="697" t="e">
        <f t="shared" si="18"/>
        <v>#REF!</v>
      </c>
      <c r="U127" s="699" t="e">
        <f>NA()</f>
        <v>#N/A</v>
      </c>
      <c r="V127" s="695" t="e">
        <f>NA()</f>
        <v>#N/A</v>
      </c>
      <c r="W127" s="696" t="e">
        <f>NA()</f>
        <v>#N/A</v>
      </c>
      <c r="X127" s="700" t="e">
        <f t="shared" si="19"/>
        <v>#REF!</v>
      </c>
    </row>
    <row r="128" spans="1:24" ht="12.75">
      <c r="A128" s="863"/>
      <c r="B128" s="865"/>
      <c r="C128" s="693" t="e">
        <f>IF(B125="NÃO SELECIONADO","","X")</f>
        <v>#REF!</v>
      </c>
      <c r="D128" s="694" t="e">
        <f>IF($C123="X",'10_Subcomp 2_1'!D29,"")</f>
        <v>#REF!</v>
      </c>
      <c r="E128" s="695" t="e">
        <f>NA()</f>
        <v>#N/A</v>
      </c>
      <c r="F128" s="696" t="e">
        <f>NA()</f>
        <v>#N/A</v>
      </c>
      <c r="G128" s="697" t="e">
        <f t="shared" si="15"/>
        <v>#REF!</v>
      </c>
      <c r="H128" s="698" t="e">
        <f>NA()</f>
        <v>#N/A</v>
      </c>
      <c r="I128" s="695" t="e">
        <f>NA()</f>
        <v>#N/A</v>
      </c>
      <c r="J128" s="696" t="e">
        <f>NA()</f>
        <v>#N/A</v>
      </c>
      <c r="K128" s="696" t="e">
        <f>NA()</f>
        <v>#N/A</v>
      </c>
      <c r="L128" s="697" t="e">
        <f t="shared" si="16"/>
        <v>#REF!</v>
      </c>
      <c r="M128" s="699" t="e">
        <f>NA()</f>
        <v>#N/A</v>
      </c>
      <c r="N128" s="695" t="e">
        <f>NA()</f>
        <v>#N/A</v>
      </c>
      <c r="O128" s="696" t="e">
        <f>NA()</f>
        <v>#N/A</v>
      </c>
      <c r="P128" s="697" t="e">
        <f t="shared" si="17"/>
        <v>#REF!</v>
      </c>
      <c r="Q128" s="699" t="e">
        <f>NA()</f>
        <v>#N/A</v>
      </c>
      <c r="R128" s="695" t="e">
        <f>NA()</f>
        <v>#N/A</v>
      </c>
      <c r="S128" s="696" t="e">
        <f>NA()</f>
        <v>#N/A</v>
      </c>
      <c r="T128" s="697" t="e">
        <f t="shared" si="18"/>
        <v>#REF!</v>
      </c>
      <c r="U128" s="699" t="e">
        <f>NA()</f>
        <v>#N/A</v>
      </c>
      <c r="V128" s="695" t="e">
        <f>NA()</f>
        <v>#N/A</v>
      </c>
      <c r="W128" s="696" t="e">
        <f>NA()</f>
        <v>#N/A</v>
      </c>
      <c r="X128" s="700" t="e">
        <f t="shared" si="19"/>
        <v>#REF!</v>
      </c>
    </row>
    <row r="129" spans="1:24" ht="12.75">
      <c r="A129" s="863"/>
      <c r="B129" s="865"/>
      <c r="C129" s="693" t="e">
        <f>IF(B125="NÃO SELECIONADO","","X")</f>
        <v>#REF!</v>
      </c>
      <c r="D129" s="694" t="e">
        <f>IF($C124="X",'10_Subcomp 2_1'!D30,"")</f>
        <v>#REF!</v>
      </c>
      <c r="E129" s="695" t="e">
        <f>NA()</f>
        <v>#N/A</v>
      </c>
      <c r="F129" s="696" t="e">
        <f>NA()</f>
        <v>#N/A</v>
      </c>
      <c r="G129" s="697" t="e">
        <f t="shared" si="15"/>
        <v>#REF!</v>
      </c>
      <c r="H129" s="698" t="e">
        <f>NA()</f>
        <v>#N/A</v>
      </c>
      <c r="I129" s="695" t="e">
        <f>NA()</f>
        <v>#N/A</v>
      </c>
      <c r="J129" s="696" t="e">
        <f>NA()</f>
        <v>#N/A</v>
      </c>
      <c r="K129" s="696" t="e">
        <f>NA()</f>
        <v>#N/A</v>
      </c>
      <c r="L129" s="697" t="e">
        <f t="shared" si="16"/>
        <v>#REF!</v>
      </c>
      <c r="M129" s="699" t="e">
        <f>NA()</f>
        <v>#N/A</v>
      </c>
      <c r="N129" s="695" t="e">
        <f>NA()</f>
        <v>#N/A</v>
      </c>
      <c r="O129" s="696" t="e">
        <f>NA()</f>
        <v>#N/A</v>
      </c>
      <c r="P129" s="697" t="e">
        <f t="shared" si="17"/>
        <v>#REF!</v>
      </c>
      <c r="Q129" s="699" t="e">
        <f>NA()</f>
        <v>#N/A</v>
      </c>
      <c r="R129" s="695" t="e">
        <f>NA()</f>
        <v>#N/A</v>
      </c>
      <c r="S129" s="696" t="e">
        <f>NA()</f>
        <v>#N/A</v>
      </c>
      <c r="T129" s="697" t="e">
        <f t="shared" si="18"/>
        <v>#REF!</v>
      </c>
      <c r="U129" s="699" t="e">
        <f>NA()</f>
        <v>#N/A</v>
      </c>
      <c r="V129" s="695" t="e">
        <f>NA()</f>
        <v>#N/A</v>
      </c>
      <c r="W129" s="696" t="e">
        <f>NA()</f>
        <v>#N/A</v>
      </c>
      <c r="X129" s="700" t="e">
        <f t="shared" si="19"/>
        <v>#REF!</v>
      </c>
    </row>
    <row r="130" spans="1:24" ht="12.75">
      <c r="A130" s="863">
        <f>A125+1</f>
        <v>26</v>
      </c>
      <c r="B130" s="865" t="e">
        <f>IF(AND('6_ME Comp Subcomp e Produtos'!B46="Sim",'6_ME Comp Subcomp e Produtos'!#REF!="Sim"),'6_ME Comp Subcomp e Produtos'!A46,"NÃO SELECIONADO")</f>
        <v>#REF!</v>
      </c>
      <c r="C130" s="693" t="e">
        <f>IF(B130="NÃO SELECIONADO","","X")</f>
        <v>#REF!</v>
      </c>
      <c r="D130" s="694" t="e">
        <f>NA()</f>
        <v>#N/A</v>
      </c>
      <c r="E130" s="695" t="e">
        <f>NA()</f>
        <v>#N/A</v>
      </c>
      <c r="F130" s="696" t="e">
        <f>NA()</f>
        <v>#N/A</v>
      </c>
      <c r="G130" s="697" t="e">
        <f t="shared" si="15"/>
        <v>#REF!</v>
      </c>
      <c r="H130" s="698" t="e">
        <f>NA()</f>
        <v>#N/A</v>
      </c>
      <c r="I130" s="695" t="e">
        <f>NA()</f>
        <v>#N/A</v>
      </c>
      <c r="J130" s="696" t="e">
        <f>NA()</f>
        <v>#N/A</v>
      </c>
      <c r="K130" s="696" t="e">
        <f>NA()</f>
        <v>#N/A</v>
      </c>
      <c r="L130" s="697" t="e">
        <f t="shared" si="16"/>
        <v>#REF!</v>
      </c>
      <c r="M130" s="699" t="e">
        <f>NA()</f>
        <v>#N/A</v>
      </c>
      <c r="N130" s="695" t="e">
        <f>NA()</f>
        <v>#N/A</v>
      </c>
      <c r="O130" s="696" t="e">
        <f>NA()</f>
        <v>#N/A</v>
      </c>
      <c r="P130" s="697" t="e">
        <f t="shared" si="17"/>
        <v>#REF!</v>
      </c>
      <c r="Q130" s="699" t="e">
        <f>NA()</f>
        <v>#N/A</v>
      </c>
      <c r="R130" s="695" t="e">
        <f>NA()</f>
        <v>#N/A</v>
      </c>
      <c r="S130" s="696" t="e">
        <f>NA()</f>
        <v>#N/A</v>
      </c>
      <c r="T130" s="697" t="e">
        <f t="shared" si="18"/>
        <v>#REF!</v>
      </c>
      <c r="U130" s="699" t="e">
        <f>NA()</f>
        <v>#N/A</v>
      </c>
      <c r="V130" s="695" t="e">
        <f>NA()</f>
        <v>#N/A</v>
      </c>
      <c r="W130" s="696" t="e">
        <f>NA()</f>
        <v>#N/A</v>
      </c>
      <c r="X130" s="700" t="e">
        <f t="shared" si="19"/>
        <v>#REF!</v>
      </c>
    </row>
    <row r="131" spans="1:24" ht="12.75">
      <c r="A131" s="863"/>
      <c r="B131" s="865"/>
      <c r="C131" s="693" t="e">
        <f>IF(B130="NÃO SELECIONADO","","X")</f>
        <v>#REF!</v>
      </c>
      <c r="D131" s="694" t="e">
        <f>NA()</f>
        <v>#N/A</v>
      </c>
      <c r="E131" s="695" t="e">
        <f>NA()</f>
        <v>#N/A</v>
      </c>
      <c r="F131" s="696" t="e">
        <f>NA()</f>
        <v>#N/A</v>
      </c>
      <c r="G131" s="697" t="e">
        <f t="shared" si="15"/>
        <v>#REF!</v>
      </c>
      <c r="H131" s="698" t="e">
        <f>NA()</f>
        <v>#N/A</v>
      </c>
      <c r="I131" s="695" t="e">
        <f>NA()</f>
        <v>#N/A</v>
      </c>
      <c r="J131" s="696" t="e">
        <f>NA()</f>
        <v>#N/A</v>
      </c>
      <c r="K131" s="696" t="e">
        <f>NA()</f>
        <v>#N/A</v>
      </c>
      <c r="L131" s="697" t="e">
        <f t="shared" si="16"/>
        <v>#REF!</v>
      </c>
      <c r="M131" s="699" t="e">
        <f>NA()</f>
        <v>#N/A</v>
      </c>
      <c r="N131" s="695" t="e">
        <f>NA()</f>
        <v>#N/A</v>
      </c>
      <c r="O131" s="696" t="e">
        <f>NA()</f>
        <v>#N/A</v>
      </c>
      <c r="P131" s="697" t="e">
        <f t="shared" si="17"/>
        <v>#REF!</v>
      </c>
      <c r="Q131" s="699" t="e">
        <f>NA()</f>
        <v>#N/A</v>
      </c>
      <c r="R131" s="695" t="e">
        <f>NA()</f>
        <v>#N/A</v>
      </c>
      <c r="S131" s="696" t="e">
        <f>NA()</f>
        <v>#N/A</v>
      </c>
      <c r="T131" s="697" t="e">
        <f t="shared" si="18"/>
        <v>#REF!</v>
      </c>
      <c r="U131" s="699" t="e">
        <f>NA()</f>
        <v>#N/A</v>
      </c>
      <c r="V131" s="695" t="e">
        <f>NA()</f>
        <v>#N/A</v>
      </c>
      <c r="W131" s="696" t="e">
        <f>NA()</f>
        <v>#N/A</v>
      </c>
      <c r="X131" s="700" t="e">
        <f t="shared" si="19"/>
        <v>#REF!</v>
      </c>
    </row>
    <row r="132" spans="1:24" ht="12.75">
      <c r="A132" s="863"/>
      <c r="B132" s="865"/>
      <c r="C132" s="693" t="e">
        <f>IF(B130="NÃO SELECIONADO","","X")</f>
        <v>#REF!</v>
      </c>
      <c r="D132" s="694" t="e">
        <f>NA()</f>
        <v>#N/A</v>
      </c>
      <c r="E132" s="695" t="e">
        <f>NA()</f>
        <v>#N/A</v>
      </c>
      <c r="F132" s="696" t="e">
        <f>NA()</f>
        <v>#N/A</v>
      </c>
      <c r="G132" s="697" t="e">
        <f t="shared" si="15"/>
        <v>#REF!</v>
      </c>
      <c r="H132" s="698" t="e">
        <f>NA()</f>
        <v>#N/A</v>
      </c>
      <c r="I132" s="695" t="e">
        <f>NA()</f>
        <v>#N/A</v>
      </c>
      <c r="J132" s="696" t="e">
        <f>NA()</f>
        <v>#N/A</v>
      </c>
      <c r="K132" s="696" t="e">
        <f>NA()</f>
        <v>#N/A</v>
      </c>
      <c r="L132" s="697" t="e">
        <f t="shared" si="16"/>
        <v>#REF!</v>
      </c>
      <c r="M132" s="699" t="e">
        <f>NA()</f>
        <v>#N/A</v>
      </c>
      <c r="N132" s="695" t="e">
        <f>NA()</f>
        <v>#N/A</v>
      </c>
      <c r="O132" s="696" t="e">
        <f>NA()</f>
        <v>#N/A</v>
      </c>
      <c r="P132" s="697" t="e">
        <f t="shared" si="17"/>
        <v>#REF!</v>
      </c>
      <c r="Q132" s="699" t="e">
        <f>NA()</f>
        <v>#N/A</v>
      </c>
      <c r="R132" s="695" t="e">
        <f>NA()</f>
        <v>#N/A</v>
      </c>
      <c r="S132" s="696" t="e">
        <f>NA()</f>
        <v>#N/A</v>
      </c>
      <c r="T132" s="697" t="e">
        <f t="shared" si="18"/>
        <v>#REF!</v>
      </c>
      <c r="U132" s="699" t="e">
        <f>NA()</f>
        <v>#N/A</v>
      </c>
      <c r="V132" s="695" t="e">
        <f>NA()</f>
        <v>#N/A</v>
      </c>
      <c r="W132" s="696" t="e">
        <f>NA()</f>
        <v>#N/A</v>
      </c>
      <c r="X132" s="700" t="e">
        <f t="shared" si="19"/>
        <v>#REF!</v>
      </c>
    </row>
    <row r="133" spans="1:24" ht="12.75">
      <c r="A133" s="863"/>
      <c r="B133" s="865"/>
      <c r="C133" s="693" t="e">
        <f>IF(B130="NÃO SELECIONADO","","X")</f>
        <v>#REF!</v>
      </c>
      <c r="D133" s="694" t="e">
        <f>NA()</f>
        <v>#N/A</v>
      </c>
      <c r="E133" s="695" t="e">
        <f>NA()</f>
        <v>#N/A</v>
      </c>
      <c r="F133" s="696" t="e">
        <f>NA()</f>
        <v>#N/A</v>
      </c>
      <c r="G133" s="697" t="e">
        <f aca="true" t="shared" si="20" ref="G133:G144">IF($C133="X",E133*F133,0)</f>
        <v>#REF!</v>
      </c>
      <c r="H133" s="698" t="e">
        <f>NA()</f>
        <v>#N/A</v>
      </c>
      <c r="I133" s="695" t="e">
        <f>NA()</f>
        <v>#N/A</v>
      </c>
      <c r="J133" s="696" t="e">
        <f>NA()</f>
        <v>#N/A</v>
      </c>
      <c r="K133" s="696" t="e">
        <f>NA()</f>
        <v>#N/A</v>
      </c>
      <c r="L133" s="697" t="e">
        <f aca="true" t="shared" si="21" ref="L133:L144">IF($C133="X",I133*J133+K133,0)</f>
        <v>#REF!</v>
      </c>
      <c r="M133" s="699" t="e">
        <f>NA()</f>
        <v>#N/A</v>
      </c>
      <c r="N133" s="695" t="e">
        <f>NA()</f>
        <v>#N/A</v>
      </c>
      <c r="O133" s="696" t="e">
        <f>NA()</f>
        <v>#N/A</v>
      </c>
      <c r="P133" s="697" t="e">
        <f aca="true" t="shared" si="22" ref="P133:P144">IF($C133="X",N133*O133,0)</f>
        <v>#REF!</v>
      </c>
      <c r="Q133" s="699" t="e">
        <f>NA()</f>
        <v>#N/A</v>
      </c>
      <c r="R133" s="695" t="e">
        <f>NA()</f>
        <v>#N/A</v>
      </c>
      <c r="S133" s="696" t="e">
        <f>NA()</f>
        <v>#N/A</v>
      </c>
      <c r="T133" s="697" t="e">
        <f aca="true" t="shared" si="23" ref="T133:T144">IF($C133="X",R133*S133,0)</f>
        <v>#REF!</v>
      </c>
      <c r="U133" s="699" t="e">
        <f>NA()</f>
        <v>#N/A</v>
      </c>
      <c r="V133" s="695" t="e">
        <f>NA()</f>
        <v>#N/A</v>
      </c>
      <c r="W133" s="696" t="e">
        <f>NA()</f>
        <v>#N/A</v>
      </c>
      <c r="X133" s="700" t="e">
        <f aca="true" t="shared" si="24" ref="X133:X144">IF($C133="X",V133*W133,0)</f>
        <v>#REF!</v>
      </c>
    </row>
    <row r="134" spans="1:24" ht="12.75">
      <c r="A134" s="863"/>
      <c r="B134" s="865"/>
      <c r="C134" s="693" t="e">
        <f>IF(B130="NÃO SELECIONADO","","X")</f>
        <v>#REF!</v>
      </c>
      <c r="D134" s="694" t="e">
        <f>NA()</f>
        <v>#N/A</v>
      </c>
      <c r="E134" s="695" t="e">
        <f>NA()</f>
        <v>#N/A</v>
      </c>
      <c r="F134" s="696" t="e">
        <f>NA()</f>
        <v>#N/A</v>
      </c>
      <c r="G134" s="697" t="e">
        <f t="shared" si="20"/>
        <v>#REF!</v>
      </c>
      <c r="H134" s="698" t="e">
        <f>NA()</f>
        <v>#N/A</v>
      </c>
      <c r="I134" s="695" t="e">
        <f>NA()</f>
        <v>#N/A</v>
      </c>
      <c r="J134" s="696" t="e">
        <f>NA()</f>
        <v>#N/A</v>
      </c>
      <c r="K134" s="696" t="e">
        <f>NA()</f>
        <v>#N/A</v>
      </c>
      <c r="L134" s="697" t="e">
        <f t="shared" si="21"/>
        <v>#REF!</v>
      </c>
      <c r="M134" s="699" t="e">
        <f>NA()</f>
        <v>#N/A</v>
      </c>
      <c r="N134" s="695" t="e">
        <f>NA()</f>
        <v>#N/A</v>
      </c>
      <c r="O134" s="696" t="e">
        <f>NA()</f>
        <v>#N/A</v>
      </c>
      <c r="P134" s="697" t="e">
        <f t="shared" si="22"/>
        <v>#REF!</v>
      </c>
      <c r="Q134" s="699" t="e">
        <f>NA()</f>
        <v>#N/A</v>
      </c>
      <c r="R134" s="695" t="e">
        <f>NA()</f>
        <v>#N/A</v>
      </c>
      <c r="S134" s="696" t="e">
        <f>NA()</f>
        <v>#N/A</v>
      </c>
      <c r="T134" s="697" t="e">
        <f t="shared" si="23"/>
        <v>#REF!</v>
      </c>
      <c r="U134" s="699" t="e">
        <f>NA()</f>
        <v>#N/A</v>
      </c>
      <c r="V134" s="695" t="e">
        <f>NA()</f>
        <v>#N/A</v>
      </c>
      <c r="W134" s="696" t="e">
        <f>NA()</f>
        <v>#N/A</v>
      </c>
      <c r="X134" s="700" t="e">
        <f t="shared" si="24"/>
        <v>#REF!</v>
      </c>
    </row>
    <row r="135" spans="1:24" ht="12.75">
      <c r="A135" s="863">
        <f>A130+1</f>
        <v>27</v>
      </c>
      <c r="B135" s="865" t="e">
        <f>IF(AND('6_ME Comp Subcomp e Produtos'!B48="Sim",'6_ME Comp Subcomp e Produtos'!#REF!="Sim"),'6_ME Comp Subcomp e Produtos'!A48,"NÃO SELECIONADO")</f>
        <v>#REF!</v>
      </c>
      <c r="C135" s="693" t="e">
        <f>IF(B135="NÃO SELECIONADO","","X")</f>
        <v>#REF!</v>
      </c>
      <c r="D135" s="694" t="e">
        <f>NA()</f>
        <v>#N/A</v>
      </c>
      <c r="E135" s="695" t="e">
        <f>NA()</f>
        <v>#N/A</v>
      </c>
      <c r="F135" s="696" t="e">
        <f>NA()</f>
        <v>#N/A</v>
      </c>
      <c r="G135" s="697" t="e">
        <f t="shared" si="20"/>
        <v>#REF!</v>
      </c>
      <c r="H135" s="698" t="e">
        <f>NA()</f>
        <v>#N/A</v>
      </c>
      <c r="I135" s="695" t="e">
        <f>NA()</f>
        <v>#N/A</v>
      </c>
      <c r="J135" s="696" t="e">
        <f>NA()</f>
        <v>#N/A</v>
      </c>
      <c r="K135" s="696" t="e">
        <f>NA()</f>
        <v>#N/A</v>
      </c>
      <c r="L135" s="697" t="e">
        <f t="shared" si="21"/>
        <v>#REF!</v>
      </c>
      <c r="M135" s="699" t="e">
        <f>NA()</f>
        <v>#N/A</v>
      </c>
      <c r="N135" s="695" t="e">
        <f>NA()</f>
        <v>#N/A</v>
      </c>
      <c r="O135" s="696" t="e">
        <f>NA()</f>
        <v>#N/A</v>
      </c>
      <c r="P135" s="697" t="e">
        <f t="shared" si="22"/>
        <v>#REF!</v>
      </c>
      <c r="Q135" s="699" t="e">
        <f>NA()</f>
        <v>#N/A</v>
      </c>
      <c r="R135" s="695" t="e">
        <f>NA()</f>
        <v>#N/A</v>
      </c>
      <c r="S135" s="696" t="e">
        <f>NA()</f>
        <v>#N/A</v>
      </c>
      <c r="T135" s="697" t="e">
        <f t="shared" si="23"/>
        <v>#REF!</v>
      </c>
      <c r="U135" s="699" t="e">
        <f>NA()</f>
        <v>#N/A</v>
      </c>
      <c r="V135" s="695" t="e">
        <f>NA()</f>
        <v>#N/A</v>
      </c>
      <c r="W135" s="696" t="e">
        <f>NA()</f>
        <v>#N/A</v>
      </c>
      <c r="X135" s="700" t="e">
        <f t="shared" si="24"/>
        <v>#REF!</v>
      </c>
    </row>
    <row r="136" spans="1:24" ht="12.75">
      <c r="A136" s="863"/>
      <c r="B136" s="865"/>
      <c r="C136" s="693" t="e">
        <f>IF(B135="NÃO SELECIONADO","","X")</f>
        <v>#REF!</v>
      </c>
      <c r="D136" s="694" t="e">
        <f>NA()</f>
        <v>#N/A</v>
      </c>
      <c r="E136" s="695" t="e">
        <f>NA()</f>
        <v>#N/A</v>
      </c>
      <c r="F136" s="696" t="e">
        <f>NA()</f>
        <v>#N/A</v>
      </c>
      <c r="G136" s="697" t="e">
        <f t="shared" si="20"/>
        <v>#REF!</v>
      </c>
      <c r="H136" s="698" t="e">
        <f>NA()</f>
        <v>#N/A</v>
      </c>
      <c r="I136" s="695" t="e">
        <f>NA()</f>
        <v>#N/A</v>
      </c>
      <c r="J136" s="696" t="e">
        <f>NA()</f>
        <v>#N/A</v>
      </c>
      <c r="K136" s="696" t="e">
        <f>NA()</f>
        <v>#N/A</v>
      </c>
      <c r="L136" s="697" t="e">
        <f t="shared" si="21"/>
        <v>#REF!</v>
      </c>
      <c r="M136" s="699" t="e">
        <f>NA()</f>
        <v>#N/A</v>
      </c>
      <c r="N136" s="695" t="e">
        <f>NA()</f>
        <v>#N/A</v>
      </c>
      <c r="O136" s="696" t="e">
        <f>NA()</f>
        <v>#N/A</v>
      </c>
      <c r="P136" s="697" t="e">
        <f t="shared" si="22"/>
        <v>#REF!</v>
      </c>
      <c r="Q136" s="699" t="e">
        <f>NA()</f>
        <v>#N/A</v>
      </c>
      <c r="R136" s="695" t="e">
        <f>NA()</f>
        <v>#N/A</v>
      </c>
      <c r="S136" s="696" t="e">
        <f>NA()</f>
        <v>#N/A</v>
      </c>
      <c r="T136" s="697" t="e">
        <f t="shared" si="23"/>
        <v>#REF!</v>
      </c>
      <c r="U136" s="699" t="e">
        <f>NA()</f>
        <v>#N/A</v>
      </c>
      <c r="V136" s="695" t="e">
        <f>NA()</f>
        <v>#N/A</v>
      </c>
      <c r="W136" s="696" t="e">
        <f>NA()</f>
        <v>#N/A</v>
      </c>
      <c r="X136" s="700" t="e">
        <f t="shared" si="24"/>
        <v>#REF!</v>
      </c>
    </row>
    <row r="137" spans="1:24" ht="12.75">
      <c r="A137" s="863"/>
      <c r="B137" s="865"/>
      <c r="C137" s="693" t="e">
        <f>IF(B135="NÃO SELECIONADO","","X")</f>
        <v>#REF!</v>
      </c>
      <c r="D137" s="694" t="e">
        <f>NA()</f>
        <v>#N/A</v>
      </c>
      <c r="E137" s="695" t="e">
        <f>NA()</f>
        <v>#N/A</v>
      </c>
      <c r="F137" s="696" t="e">
        <f>NA()</f>
        <v>#N/A</v>
      </c>
      <c r="G137" s="697" t="e">
        <f t="shared" si="20"/>
        <v>#REF!</v>
      </c>
      <c r="H137" s="698" t="e">
        <f>NA()</f>
        <v>#N/A</v>
      </c>
      <c r="I137" s="695" t="e">
        <f>NA()</f>
        <v>#N/A</v>
      </c>
      <c r="J137" s="696" t="e">
        <f>NA()</f>
        <v>#N/A</v>
      </c>
      <c r="K137" s="696" t="e">
        <f>NA()</f>
        <v>#N/A</v>
      </c>
      <c r="L137" s="697" t="e">
        <f t="shared" si="21"/>
        <v>#REF!</v>
      </c>
      <c r="M137" s="699" t="e">
        <f>NA()</f>
        <v>#N/A</v>
      </c>
      <c r="N137" s="695" t="e">
        <f>NA()</f>
        <v>#N/A</v>
      </c>
      <c r="O137" s="696" t="e">
        <f>NA()</f>
        <v>#N/A</v>
      </c>
      <c r="P137" s="697" t="e">
        <f t="shared" si="22"/>
        <v>#REF!</v>
      </c>
      <c r="Q137" s="699" t="e">
        <f>NA()</f>
        <v>#N/A</v>
      </c>
      <c r="R137" s="695" t="e">
        <f>NA()</f>
        <v>#N/A</v>
      </c>
      <c r="S137" s="696" t="e">
        <f>NA()</f>
        <v>#N/A</v>
      </c>
      <c r="T137" s="697" t="e">
        <f t="shared" si="23"/>
        <v>#REF!</v>
      </c>
      <c r="U137" s="699" t="e">
        <f>NA()</f>
        <v>#N/A</v>
      </c>
      <c r="V137" s="695" t="e">
        <f>NA()</f>
        <v>#N/A</v>
      </c>
      <c r="W137" s="696" t="e">
        <f>NA()</f>
        <v>#N/A</v>
      </c>
      <c r="X137" s="700" t="e">
        <f t="shared" si="24"/>
        <v>#REF!</v>
      </c>
    </row>
    <row r="138" spans="1:24" ht="12.75">
      <c r="A138" s="863"/>
      <c r="B138" s="865"/>
      <c r="C138" s="693" t="e">
        <f>IF(B135="NÃO SELECIONADO","","X")</f>
        <v>#REF!</v>
      </c>
      <c r="D138" s="694" t="e">
        <f>NA()</f>
        <v>#N/A</v>
      </c>
      <c r="E138" s="695" t="e">
        <f>NA()</f>
        <v>#N/A</v>
      </c>
      <c r="F138" s="696" t="e">
        <f>NA()</f>
        <v>#N/A</v>
      </c>
      <c r="G138" s="697" t="e">
        <f t="shared" si="20"/>
        <v>#REF!</v>
      </c>
      <c r="H138" s="698" t="e">
        <f>NA()</f>
        <v>#N/A</v>
      </c>
      <c r="I138" s="695" t="e">
        <f>NA()</f>
        <v>#N/A</v>
      </c>
      <c r="J138" s="696" t="e">
        <f>NA()</f>
        <v>#N/A</v>
      </c>
      <c r="K138" s="696" t="e">
        <f>NA()</f>
        <v>#N/A</v>
      </c>
      <c r="L138" s="697" t="e">
        <f t="shared" si="21"/>
        <v>#REF!</v>
      </c>
      <c r="M138" s="699" t="e">
        <f>NA()</f>
        <v>#N/A</v>
      </c>
      <c r="N138" s="695" t="e">
        <f>NA()</f>
        <v>#N/A</v>
      </c>
      <c r="O138" s="696" t="e">
        <f>NA()</f>
        <v>#N/A</v>
      </c>
      <c r="P138" s="697" t="e">
        <f t="shared" si="22"/>
        <v>#REF!</v>
      </c>
      <c r="Q138" s="699" t="e">
        <f>NA()</f>
        <v>#N/A</v>
      </c>
      <c r="R138" s="695" t="e">
        <f>NA()</f>
        <v>#N/A</v>
      </c>
      <c r="S138" s="696" t="e">
        <f>NA()</f>
        <v>#N/A</v>
      </c>
      <c r="T138" s="697" t="e">
        <f t="shared" si="23"/>
        <v>#REF!</v>
      </c>
      <c r="U138" s="699" t="e">
        <f>NA()</f>
        <v>#N/A</v>
      </c>
      <c r="V138" s="695" t="e">
        <f>NA()</f>
        <v>#N/A</v>
      </c>
      <c r="W138" s="696" t="e">
        <f>NA()</f>
        <v>#N/A</v>
      </c>
      <c r="X138" s="700" t="e">
        <f t="shared" si="24"/>
        <v>#REF!</v>
      </c>
    </row>
    <row r="139" spans="1:24" ht="12.75">
      <c r="A139" s="863"/>
      <c r="B139" s="865"/>
      <c r="C139" s="693" t="e">
        <f>IF(B135="NÃO SELECIONADO","","X")</f>
        <v>#REF!</v>
      </c>
      <c r="D139" s="694" t="e">
        <f>NA()</f>
        <v>#N/A</v>
      </c>
      <c r="E139" s="695" t="e">
        <f>NA()</f>
        <v>#N/A</v>
      </c>
      <c r="F139" s="696" t="e">
        <f>NA()</f>
        <v>#N/A</v>
      </c>
      <c r="G139" s="697" t="e">
        <f t="shared" si="20"/>
        <v>#REF!</v>
      </c>
      <c r="H139" s="698" t="e">
        <f>NA()</f>
        <v>#N/A</v>
      </c>
      <c r="I139" s="695" t="e">
        <f>NA()</f>
        <v>#N/A</v>
      </c>
      <c r="J139" s="696" t="e">
        <f>NA()</f>
        <v>#N/A</v>
      </c>
      <c r="K139" s="696" t="e">
        <f>NA()</f>
        <v>#N/A</v>
      </c>
      <c r="L139" s="697" t="e">
        <f t="shared" si="21"/>
        <v>#REF!</v>
      </c>
      <c r="M139" s="699" t="e">
        <f>NA()</f>
        <v>#N/A</v>
      </c>
      <c r="N139" s="695" t="e">
        <f>NA()</f>
        <v>#N/A</v>
      </c>
      <c r="O139" s="696" t="e">
        <f>NA()</f>
        <v>#N/A</v>
      </c>
      <c r="P139" s="697" t="e">
        <f t="shared" si="22"/>
        <v>#REF!</v>
      </c>
      <c r="Q139" s="699" t="e">
        <f>NA()</f>
        <v>#N/A</v>
      </c>
      <c r="R139" s="695" t="e">
        <f>NA()</f>
        <v>#N/A</v>
      </c>
      <c r="S139" s="696" t="e">
        <f>NA()</f>
        <v>#N/A</v>
      </c>
      <c r="T139" s="697" t="e">
        <f t="shared" si="23"/>
        <v>#REF!</v>
      </c>
      <c r="U139" s="699" t="e">
        <f>NA()</f>
        <v>#N/A</v>
      </c>
      <c r="V139" s="695" t="e">
        <f>NA()</f>
        <v>#N/A</v>
      </c>
      <c r="W139" s="696" t="e">
        <f>NA()</f>
        <v>#N/A</v>
      </c>
      <c r="X139" s="700" t="e">
        <f t="shared" si="24"/>
        <v>#REF!</v>
      </c>
    </row>
    <row r="140" spans="1:24" ht="12.75">
      <c r="A140" s="863">
        <f>A135+1</f>
        <v>28</v>
      </c>
      <c r="B140" s="865" t="e">
        <f>IF(AND('6_ME Comp Subcomp e Produtos'!B49="Sim",'6_ME Comp Subcomp e Produtos'!#REF!="Sim"),'6_ME Comp Subcomp e Produtos'!A49,"NÃO SELECIONADO")</f>
        <v>#REF!</v>
      </c>
      <c r="C140" s="693" t="e">
        <f>IF(B140="NÃO SELECIONADO","","X")</f>
        <v>#REF!</v>
      </c>
      <c r="D140" s="694" t="e">
        <f>NA()</f>
        <v>#N/A</v>
      </c>
      <c r="E140" s="695" t="e">
        <f>NA()</f>
        <v>#N/A</v>
      </c>
      <c r="F140" s="696" t="e">
        <f>NA()</f>
        <v>#N/A</v>
      </c>
      <c r="G140" s="697" t="e">
        <f t="shared" si="20"/>
        <v>#REF!</v>
      </c>
      <c r="H140" s="698" t="e">
        <f>NA()</f>
        <v>#N/A</v>
      </c>
      <c r="I140" s="695" t="e">
        <f>NA()</f>
        <v>#N/A</v>
      </c>
      <c r="J140" s="696" t="e">
        <f>NA()</f>
        <v>#N/A</v>
      </c>
      <c r="K140" s="696" t="e">
        <f>NA()</f>
        <v>#N/A</v>
      </c>
      <c r="L140" s="697" t="e">
        <f t="shared" si="21"/>
        <v>#REF!</v>
      </c>
      <c r="M140" s="699" t="e">
        <f>NA()</f>
        <v>#N/A</v>
      </c>
      <c r="N140" s="695" t="e">
        <f>NA()</f>
        <v>#N/A</v>
      </c>
      <c r="O140" s="696" t="e">
        <f>NA()</f>
        <v>#N/A</v>
      </c>
      <c r="P140" s="697" t="e">
        <f t="shared" si="22"/>
        <v>#REF!</v>
      </c>
      <c r="Q140" s="699" t="e">
        <f>NA()</f>
        <v>#N/A</v>
      </c>
      <c r="R140" s="695" t="e">
        <f>NA()</f>
        <v>#N/A</v>
      </c>
      <c r="S140" s="696" t="e">
        <f>NA()</f>
        <v>#N/A</v>
      </c>
      <c r="T140" s="697" t="e">
        <f t="shared" si="23"/>
        <v>#REF!</v>
      </c>
      <c r="U140" s="699" t="e">
        <f>NA()</f>
        <v>#N/A</v>
      </c>
      <c r="V140" s="695" t="e">
        <f>NA()</f>
        <v>#N/A</v>
      </c>
      <c r="W140" s="696" t="e">
        <f>NA()</f>
        <v>#N/A</v>
      </c>
      <c r="X140" s="700" t="e">
        <f t="shared" si="24"/>
        <v>#REF!</v>
      </c>
    </row>
    <row r="141" spans="1:24" ht="12.75">
      <c r="A141" s="863"/>
      <c r="B141" s="865"/>
      <c r="C141" s="693" t="e">
        <f>IF(B140="NÃO SELECIONADO","","X")</f>
        <v>#REF!</v>
      </c>
      <c r="D141" s="694" t="e">
        <f>NA()</f>
        <v>#N/A</v>
      </c>
      <c r="E141" s="695" t="e">
        <f>NA()</f>
        <v>#N/A</v>
      </c>
      <c r="F141" s="696" t="e">
        <f>NA()</f>
        <v>#N/A</v>
      </c>
      <c r="G141" s="697" t="e">
        <f t="shared" si="20"/>
        <v>#REF!</v>
      </c>
      <c r="H141" s="698" t="e">
        <f>NA()</f>
        <v>#N/A</v>
      </c>
      <c r="I141" s="695" t="e">
        <f>NA()</f>
        <v>#N/A</v>
      </c>
      <c r="J141" s="696" t="e">
        <f>NA()</f>
        <v>#N/A</v>
      </c>
      <c r="K141" s="696" t="e">
        <f>NA()</f>
        <v>#N/A</v>
      </c>
      <c r="L141" s="697" t="e">
        <f t="shared" si="21"/>
        <v>#REF!</v>
      </c>
      <c r="M141" s="699" t="e">
        <f>NA()</f>
        <v>#N/A</v>
      </c>
      <c r="N141" s="695" t="e">
        <f>NA()</f>
        <v>#N/A</v>
      </c>
      <c r="O141" s="696" t="e">
        <f>NA()</f>
        <v>#N/A</v>
      </c>
      <c r="P141" s="697" t="e">
        <f t="shared" si="22"/>
        <v>#REF!</v>
      </c>
      <c r="Q141" s="699" t="e">
        <f>NA()</f>
        <v>#N/A</v>
      </c>
      <c r="R141" s="695" t="e">
        <f>NA()</f>
        <v>#N/A</v>
      </c>
      <c r="S141" s="696" t="e">
        <f>NA()</f>
        <v>#N/A</v>
      </c>
      <c r="T141" s="697" t="e">
        <f t="shared" si="23"/>
        <v>#REF!</v>
      </c>
      <c r="U141" s="699" t="e">
        <f>NA()</f>
        <v>#N/A</v>
      </c>
      <c r="V141" s="695" t="e">
        <f>NA()</f>
        <v>#N/A</v>
      </c>
      <c r="W141" s="696" t="e">
        <f>NA()</f>
        <v>#N/A</v>
      </c>
      <c r="X141" s="700" t="e">
        <f t="shared" si="24"/>
        <v>#REF!</v>
      </c>
    </row>
    <row r="142" spans="1:24" ht="12.75">
      <c r="A142" s="863"/>
      <c r="B142" s="865"/>
      <c r="C142" s="693" t="e">
        <f>IF(B140="NÃO SELECIONADO","","X")</f>
        <v>#REF!</v>
      </c>
      <c r="D142" s="694" t="e">
        <f>NA()</f>
        <v>#N/A</v>
      </c>
      <c r="E142" s="695" t="e">
        <f>NA()</f>
        <v>#N/A</v>
      </c>
      <c r="F142" s="696" t="e">
        <f>NA()</f>
        <v>#N/A</v>
      </c>
      <c r="G142" s="697" t="e">
        <f t="shared" si="20"/>
        <v>#REF!</v>
      </c>
      <c r="H142" s="698" t="e">
        <f>NA()</f>
        <v>#N/A</v>
      </c>
      <c r="I142" s="695" t="e">
        <f>NA()</f>
        <v>#N/A</v>
      </c>
      <c r="J142" s="696" t="e">
        <f>NA()</f>
        <v>#N/A</v>
      </c>
      <c r="K142" s="696" t="e">
        <f>NA()</f>
        <v>#N/A</v>
      </c>
      <c r="L142" s="697" t="e">
        <f t="shared" si="21"/>
        <v>#REF!</v>
      </c>
      <c r="M142" s="699" t="e">
        <f>NA()</f>
        <v>#N/A</v>
      </c>
      <c r="N142" s="695" t="e">
        <f>NA()</f>
        <v>#N/A</v>
      </c>
      <c r="O142" s="696" t="e">
        <f>NA()</f>
        <v>#N/A</v>
      </c>
      <c r="P142" s="697" t="e">
        <f t="shared" si="22"/>
        <v>#REF!</v>
      </c>
      <c r="Q142" s="699" t="e">
        <f>NA()</f>
        <v>#N/A</v>
      </c>
      <c r="R142" s="695" t="e">
        <f>NA()</f>
        <v>#N/A</v>
      </c>
      <c r="S142" s="696" t="e">
        <f>NA()</f>
        <v>#N/A</v>
      </c>
      <c r="T142" s="697" t="e">
        <f t="shared" si="23"/>
        <v>#REF!</v>
      </c>
      <c r="U142" s="699" t="e">
        <f>NA()</f>
        <v>#N/A</v>
      </c>
      <c r="V142" s="695" t="e">
        <f>NA()</f>
        <v>#N/A</v>
      </c>
      <c r="W142" s="696" t="e">
        <f>NA()</f>
        <v>#N/A</v>
      </c>
      <c r="X142" s="700" t="e">
        <f t="shared" si="24"/>
        <v>#REF!</v>
      </c>
    </row>
    <row r="143" spans="1:24" ht="12.75">
      <c r="A143" s="863"/>
      <c r="B143" s="865"/>
      <c r="C143" s="693" t="e">
        <f>IF(B140="NÃO SELECIONADO","","X")</f>
        <v>#REF!</v>
      </c>
      <c r="D143" s="694" t="e">
        <f>NA()</f>
        <v>#N/A</v>
      </c>
      <c r="E143" s="695" t="e">
        <f>NA()</f>
        <v>#N/A</v>
      </c>
      <c r="F143" s="696" t="e">
        <f>NA()</f>
        <v>#N/A</v>
      </c>
      <c r="G143" s="697" t="e">
        <f t="shared" si="20"/>
        <v>#REF!</v>
      </c>
      <c r="H143" s="698" t="e">
        <f>NA()</f>
        <v>#N/A</v>
      </c>
      <c r="I143" s="695" t="e">
        <f>NA()</f>
        <v>#N/A</v>
      </c>
      <c r="J143" s="696" t="e">
        <f>NA()</f>
        <v>#N/A</v>
      </c>
      <c r="K143" s="696" t="e">
        <f>NA()</f>
        <v>#N/A</v>
      </c>
      <c r="L143" s="697" t="e">
        <f t="shared" si="21"/>
        <v>#REF!</v>
      </c>
      <c r="M143" s="699" t="e">
        <f>NA()</f>
        <v>#N/A</v>
      </c>
      <c r="N143" s="695" t="e">
        <f>NA()</f>
        <v>#N/A</v>
      </c>
      <c r="O143" s="696" t="e">
        <f>NA()</f>
        <v>#N/A</v>
      </c>
      <c r="P143" s="697" t="e">
        <f t="shared" si="22"/>
        <v>#REF!</v>
      </c>
      <c r="Q143" s="699" t="e">
        <f>NA()</f>
        <v>#N/A</v>
      </c>
      <c r="R143" s="695" t="e">
        <f>NA()</f>
        <v>#N/A</v>
      </c>
      <c r="S143" s="696" t="e">
        <f>NA()</f>
        <v>#N/A</v>
      </c>
      <c r="T143" s="697" t="e">
        <f t="shared" si="23"/>
        <v>#REF!</v>
      </c>
      <c r="U143" s="699" t="e">
        <f>NA()</f>
        <v>#N/A</v>
      </c>
      <c r="V143" s="695" t="e">
        <f>NA()</f>
        <v>#N/A</v>
      </c>
      <c r="W143" s="696" t="e">
        <f>NA()</f>
        <v>#N/A</v>
      </c>
      <c r="X143" s="700" t="e">
        <f t="shared" si="24"/>
        <v>#REF!</v>
      </c>
    </row>
    <row r="144" spans="1:24" ht="12.75">
      <c r="A144" s="863"/>
      <c r="B144" s="865"/>
      <c r="C144" s="693" t="e">
        <f>IF(B140="NÃO SELECIONADO","","X")</f>
        <v>#REF!</v>
      </c>
      <c r="D144" s="694" t="e">
        <f>NA()</f>
        <v>#N/A</v>
      </c>
      <c r="E144" s="695" t="e">
        <f>NA()</f>
        <v>#N/A</v>
      </c>
      <c r="F144" s="696" t="e">
        <f>NA()</f>
        <v>#N/A</v>
      </c>
      <c r="G144" s="697" t="e">
        <f t="shared" si="20"/>
        <v>#REF!</v>
      </c>
      <c r="H144" s="698" t="e">
        <f>NA()</f>
        <v>#N/A</v>
      </c>
      <c r="I144" s="695" t="e">
        <f>NA()</f>
        <v>#N/A</v>
      </c>
      <c r="J144" s="696" t="e">
        <f>NA()</f>
        <v>#N/A</v>
      </c>
      <c r="K144" s="696" t="e">
        <f>NA()</f>
        <v>#N/A</v>
      </c>
      <c r="L144" s="697" t="e">
        <f t="shared" si="21"/>
        <v>#REF!</v>
      </c>
      <c r="M144" s="699" t="e">
        <f>NA()</f>
        <v>#N/A</v>
      </c>
      <c r="N144" s="695" t="e">
        <f>NA()</f>
        <v>#N/A</v>
      </c>
      <c r="O144" s="696" t="e">
        <f>NA()</f>
        <v>#N/A</v>
      </c>
      <c r="P144" s="697" t="e">
        <f t="shared" si="22"/>
        <v>#REF!</v>
      </c>
      <c r="Q144" s="699" t="e">
        <f>NA()</f>
        <v>#N/A</v>
      </c>
      <c r="R144" s="695" t="e">
        <f>NA()</f>
        <v>#N/A</v>
      </c>
      <c r="S144" s="696" t="e">
        <f>NA()</f>
        <v>#N/A</v>
      </c>
      <c r="T144" s="697" t="e">
        <f t="shared" si="23"/>
        <v>#REF!</v>
      </c>
      <c r="U144" s="699" t="e">
        <f>NA()</f>
        <v>#N/A</v>
      </c>
      <c r="V144" s="695" t="e">
        <f>NA()</f>
        <v>#N/A</v>
      </c>
      <c r="W144" s="696" t="e">
        <f>NA()</f>
        <v>#N/A</v>
      </c>
      <c r="X144" s="700" t="e">
        <f t="shared" si="24"/>
        <v>#REF!</v>
      </c>
    </row>
    <row r="145" ht="12.75">
      <c r="D145" s="694" t="e">
        <f>NA()</f>
        <v>#N/A</v>
      </c>
    </row>
    <row r="146" ht="12.75">
      <c r="D146" s="694" t="e">
        <f>NA()</f>
        <v>#N/A</v>
      </c>
    </row>
    <row r="147" ht="12.75">
      <c r="D147" s="694" t="e">
        <f>NA()</f>
        <v>#N/A</v>
      </c>
    </row>
    <row r="148" ht="12.75">
      <c r="D148" s="694" t="e">
        <f>NA()</f>
        <v>#N/A</v>
      </c>
    </row>
    <row r="149" ht="12.75">
      <c r="D149" s="694" t="e">
        <f>NA()</f>
        <v>#N/A</v>
      </c>
    </row>
  </sheetData>
  <sheetProtection selectLockedCells="1" selectUnlockedCells="1"/>
  <mergeCells count="58">
    <mergeCell ref="A135:A139"/>
    <mergeCell ref="B135:B139"/>
    <mergeCell ref="A140:A144"/>
    <mergeCell ref="B140:B144"/>
    <mergeCell ref="A120:A124"/>
    <mergeCell ref="B120:B124"/>
    <mergeCell ref="A125:A129"/>
    <mergeCell ref="B125:B129"/>
    <mergeCell ref="A130:A134"/>
    <mergeCell ref="B130:B134"/>
    <mergeCell ref="A105:A109"/>
    <mergeCell ref="B105:B109"/>
    <mergeCell ref="A110:A114"/>
    <mergeCell ref="B110:B114"/>
    <mergeCell ref="A115:A119"/>
    <mergeCell ref="B115:B119"/>
    <mergeCell ref="A90:A94"/>
    <mergeCell ref="B90:B94"/>
    <mergeCell ref="A95:A99"/>
    <mergeCell ref="B95:B99"/>
    <mergeCell ref="A100:A104"/>
    <mergeCell ref="B100:B104"/>
    <mergeCell ref="A75:A79"/>
    <mergeCell ref="B75:B79"/>
    <mergeCell ref="A80:A84"/>
    <mergeCell ref="B80:B84"/>
    <mergeCell ref="A85:A89"/>
    <mergeCell ref="B85:B89"/>
    <mergeCell ref="A60:A64"/>
    <mergeCell ref="B60:B64"/>
    <mergeCell ref="A65:A69"/>
    <mergeCell ref="B65:B69"/>
    <mergeCell ref="A70:A74"/>
    <mergeCell ref="B70:B74"/>
    <mergeCell ref="A45:A49"/>
    <mergeCell ref="B45:B49"/>
    <mergeCell ref="A50:A54"/>
    <mergeCell ref="B50:B54"/>
    <mergeCell ref="A55:A59"/>
    <mergeCell ref="B55:B59"/>
    <mergeCell ref="A30:A34"/>
    <mergeCell ref="B30:B34"/>
    <mergeCell ref="A35:A39"/>
    <mergeCell ref="B35:B39"/>
    <mergeCell ref="A40:A44"/>
    <mergeCell ref="B40:B44"/>
    <mergeCell ref="A15:A19"/>
    <mergeCell ref="B15:B19"/>
    <mergeCell ref="A20:A24"/>
    <mergeCell ref="B20:B24"/>
    <mergeCell ref="A25:A29"/>
    <mergeCell ref="B25:B29"/>
    <mergeCell ref="M3:N3"/>
    <mergeCell ref="Q3:S3"/>
    <mergeCell ref="A5:A9"/>
    <mergeCell ref="B5:B9"/>
    <mergeCell ref="A10:A14"/>
    <mergeCell ref="B10:B14"/>
  </mergeCells>
  <printOptions horizontalCentered="1" verticalCentered="1"/>
  <pageMargins left="0.19652777777777777" right="0.4722222222222222" top="0.6298611111111111" bottom="0.9840277777777777" header="0.5118055555555555" footer="0.5118055555555555"/>
  <pageSetup horizontalDpi="300" verticalDpi="300" orientation="landscape" paperSize="9" scale="5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67"/>
  <sheetViews>
    <sheetView view="pageBreakPreview" zoomScale="85" zoomScaleNormal="85" zoomScaleSheetLayoutView="85" zoomScalePageLayoutView="0" workbookViewId="0" topLeftCell="A1">
      <selection activeCell="A64" sqref="A64:IV67"/>
    </sheetView>
  </sheetViews>
  <sheetFormatPr defaultColWidth="8.7109375" defaultRowHeight="12.75"/>
  <cols>
    <col min="1" max="1" width="34.140625" style="67" customWidth="1"/>
    <col min="2" max="2" width="46.57421875" style="483" customWidth="1"/>
    <col min="3" max="3" width="29.57421875" style="483" customWidth="1"/>
    <col min="4" max="4" width="18.28125" style="609" customWidth="1"/>
    <col min="5" max="5" width="17.57421875" style="609" customWidth="1"/>
    <col min="6" max="6" width="19.140625" style="609" customWidth="1"/>
    <col min="7" max="7" width="19.00390625" style="609" customWidth="1"/>
    <col min="8" max="255" width="8.7109375" style="9" customWidth="1"/>
  </cols>
  <sheetData>
    <row r="1" spans="1:7" ht="27.75" customHeight="1">
      <c r="A1" s="855" t="s">
        <v>319</v>
      </c>
      <c r="B1" s="855"/>
      <c r="C1" s="855"/>
      <c r="D1" s="855"/>
      <c r="E1" s="855"/>
      <c r="F1" s="855"/>
      <c r="G1" s="855"/>
    </row>
    <row r="2" spans="1:7" ht="25.5" customHeight="1">
      <c r="A2" s="856" t="s">
        <v>334</v>
      </c>
      <c r="B2" s="856"/>
      <c r="C2" s="856"/>
      <c r="D2" s="856"/>
      <c r="E2" s="856"/>
      <c r="F2" s="856"/>
      <c r="G2" s="856"/>
    </row>
    <row r="3" spans="1:7" ht="24.75" customHeight="1">
      <c r="A3" s="857" t="s">
        <v>321</v>
      </c>
      <c r="B3" s="858" t="s">
        <v>198</v>
      </c>
      <c r="C3" s="820" t="s">
        <v>322</v>
      </c>
      <c r="D3" s="859" t="s">
        <v>323</v>
      </c>
      <c r="E3" s="859" t="s">
        <v>335</v>
      </c>
      <c r="F3" s="610" t="s">
        <v>325</v>
      </c>
      <c r="G3" s="610" t="s">
        <v>326</v>
      </c>
    </row>
    <row r="4" spans="1:7" ht="24" customHeight="1">
      <c r="A4" s="857"/>
      <c r="B4" s="858"/>
      <c r="C4" s="820"/>
      <c r="D4" s="859"/>
      <c r="E4" s="859"/>
      <c r="F4" s="610" t="s">
        <v>261</v>
      </c>
      <c r="G4" s="610" t="s">
        <v>261</v>
      </c>
    </row>
    <row r="5" spans="1:7" ht="21" customHeight="1">
      <c r="A5" s="701" t="s">
        <v>327</v>
      </c>
      <c r="B5" s="702"/>
      <c r="C5" s="703"/>
      <c r="D5" s="614">
        <f>D6+D18+D55</f>
        <v>3937996.5</v>
      </c>
      <c r="E5" s="614">
        <f>E6+E18+E55</f>
        <v>82325.12</v>
      </c>
      <c r="F5" s="614">
        <f>F6+F18+F55</f>
        <v>82325.12</v>
      </c>
      <c r="G5" s="614">
        <f>G6+G18+G55</f>
        <v>0</v>
      </c>
    </row>
    <row r="6" spans="1:7" ht="33.75" customHeight="1">
      <c r="A6" s="615" t="str">
        <f>'6_ME Comp Subcomp e Produtos'!A7</f>
        <v>1. FORTALECIMENTO E INTEGRAÇÃO DOS TRIBUNAIS DE CONTAS NO ÂMBITO NACIONAL</v>
      </c>
      <c r="B6" s="616"/>
      <c r="C6" s="616"/>
      <c r="D6" s="617">
        <f>D7+D11+D14</f>
        <v>448807</v>
      </c>
      <c r="E6" s="617">
        <f>E7+E11+E14</f>
        <v>36000</v>
      </c>
      <c r="F6" s="617">
        <f>F7+F11+F14</f>
        <v>36000</v>
      </c>
      <c r="G6" s="617">
        <f>G7+G11+G14</f>
        <v>0</v>
      </c>
    </row>
    <row r="7" spans="1:7" ht="42.75" customHeight="1">
      <c r="A7" s="854" t="str">
        <f>CONCATENATE("Subcomponente: ",'6_ME Comp Subcomp e Produtos'!A8)</f>
        <v>Subcomponente: 1.1. Desenvolvimento de vínculos inter-institucionais entre os Tribunais de Contas e destes com o Governo Federal</v>
      </c>
      <c r="B7" s="854"/>
      <c r="C7" s="854"/>
      <c r="D7" s="618">
        <f>SUM(D8:D10)</f>
        <v>92515.41</v>
      </c>
      <c r="E7" s="618">
        <f>SUM(E8:E10)</f>
        <v>0</v>
      </c>
      <c r="F7" s="618">
        <f>SUM(F8:F10)</f>
        <v>0</v>
      </c>
      <c r="G7" s="618">
        <f>SUM(G8:G10)</f>
        <v>0</v>
      </c>
    </row>
    <row r="8" spans="1:7" ht="162.75" customHeight="1">
      <c r="A8" s="619" t="str">
        <f>IF('6_ME Comp Subcomp e Produtos'!F9="Sim",'6_ME Comp Subcomp e Produtos'!A9,"NÃO SELECIONADO")</f>
        <v>Rede Nacional dos TCs, com a participação do Governo Federal, definida e implantada</v>
      </c>
      <c r="B8" s="620" t="str">
        <f>IF($A8&lt;&gt;"NÃO SELECIONADO",'7_Subcomp 1_1'!B6,"")</f>
        <v>1.Realizar e participar de fóruns técnicos com representantes dos TCs e do Governo Federal; 
2.Criar e participar de Grupos de Trabalho;
3.Realizar e participar de reuniões dos Grupos de Trabalho; 
4.Fazer e executar acordo de cooperação com IRB para desenvolvimento de ações entre os TCs que levem à implantação da Rede; 
5.Levantar informações sobre os TCs; 
6.Realizar eventos internos;
7.Realizar as aquisições e contratações necessárias à criação e implantação da Rede Nacional dos TCs.</v>
      </c>
      <c r="C8" s="620" t="str">
        <f>IF($A8&lt;&gt;"NÃO SELECIONADO",'7_Subcomp 1_1'!C6,"")</f>
        <v>Meta: 17 TCs interligados a Rede Nacional dos TCs até o final dessa fase do Programa.
Indicador: Nº de TCs participantes da Rede</v>
      </c>
      <c r="D8" s="621">
        <f>IF($A8&lt;&gt;"NÃO SELECIONADO",'19_Cronograma Físico Financeiro'!B9,"")</f>
        <v>27860.68</v>
      </c>
      <c r="E8" s="621">
        <f>IF($A8&lt;&gt;"NÃO SELECIONADO",'20_Distribuição por Fonte'!V9,"")</f>
        <v>0</v>
      </c>
      <c r="F8" s="621">
        <f>IF($A8&lt;&gt;"NÃO SELECIONADO",'20_Distribuição por Fonte'!T9,"")</f>
        <v>0</v>
      </c>
      <c r="G8" s="621">
        <f>IF($A8&lt;&gt;"NÃO SELECIONADO",'20_Distribuição por Fonte'!U9,"")</f>
        <v>0</v>
      </c>
    </row>
    <row r="9" spans="1:7" ht="159.75" customHeight="1">
      <c r="A9" s="619" t="str">
        <f>IF('6_ME Comp Subcomp e Produtos'!F10="Sim",'6_ME Comp Subcomp e Produtos'!A10,"NÃO SELECIONADO")</f>
        <v>Portal Nacional dos TCs (coordenado pelo IRB / ATRICON) criado e implantado</v>
      </c>
      <c r="B9" s="620" t="str">
        <f>IF($A9&lt;&gt;"NÃO SELECIONADO",'7_Subcomp 1_1'!B11,"")</f>
        <v>1.Realizar e participar de fóruns técnicos com representantes dos TCs e do Governo Federal; 
2.Criar e participar de Grupos de Trabalho;
3.Realizar e participar de reuniões dos Grupos de Trabalho; 
4.Fazer e executar acordo de cooperação com IRB para desenvolvimento de ações entre os TCs que levem à implantação do Portal; 
5.Levantar informações sobre os TCs; 
6.Realizar eventos internos;
7.Realizar as aquisições e contratações necessárias à criação e implantação do Portal Nacional dos TCs.</v>
      </c>
      <c r="C9" s="620" t="str">
        <f>IF($A9&lt;&gt;"NÃO SELECIONADO",'7_Subcomp 1_1'!C11,"")</f>
        <v>Meta: 100% das informações e serviços dos TCs, definidos para compor o Portal, disponibilizados até o final dessa fase do Programa.
Indicador: Quantidade de Informações e serviços dos TCs, definidos para compor o Portal, disponibilizados / Quantidade de Informações e serviços dos TCs, definidos para compor o Portal x 100</v>
      </c>
      <c r="D9" s="621">
        <f>IF($A9&lt;&gt;"NÃO SELECIONADO",'19_Cronograma Físico Financeiro'!B10,"")</f>
        <v>35267.31</v>
      </c>
      <c r="E9" s="621">
        <f>IF($A9&lt;&gt;"NÃO SELECIONADO",'20_Distribuição por Fonte'!V10,"")</f>
        <v>0</v>
      </c>
      <c r="F9" s="621">
        <f>IF($A9&lt;&gt;"NÃO SELECIONADO",'20_Distribuição por Fonte'!T10,"")</f>
        <v>0</v>
      </c>
      <c r="G9" s="621">
        <f>IF($A9&lt;&gt;"NÃO SELECIONADO",'20_Distribuição por Fonte'!U10,"")</f>
        <v>0</v>
      </c>
    </row>
    <row r="10" spans="1:7" ht="87.75" customHeight="1">
      <c r="A10" s="619" t="str">
        <f>IF('6_ME Comp Subcomp e Produtos'!F11="Sim",'6_ME Comp Subcomp e Produtos'!A11,"NÃO SELECIONADO")</f>
        <v>Proposta de Lei Processual Nacional dos TCs elaborada e encaminhada para aprovação</v>
      </c>
      <c r="B10" s="620" t="str">
        <f>IF($A10&lt;&gt;"NÃO SELECIONADO",'7_Subcomp 1_1'!B16,"")</f>
        <v>1.Fazer e executar acordo de cooperação com a ATRICON para desenvolvimento de ações entre os TCs que levem à elaboração de proposta de lei processual; 
2.Realizar e participar de fóruns técnicos nacionais; 
3.Realizar eventos internos.</v>
      </c>
      <c r="C10" s="620" t="str">
        <f>IF($A10&lt;&gt;"NÃO SELECIONADO",'7_Subcomp 1_1'!C16,"")</f>
        <v>Meta: Proposta de Lei Processual Nacional dos TC's elaborada e encaminhada para aprovação em  03 anos
Indicador: 1 Proposta de Lei Processual Nacional dos TCs encaminhada para aprovação.</v>
      </c>
      <c r="D10" s="621">
        <f>IF($A10&lt;&gt;"NÃO SELECIONADO",'19_Cronograma Físico Financeiro'!B11,"")</f>
        <v>29387.42</v>
      </c>
      <c r="E10" s="621">
        <f>IF($A10&lt;&gt;"NÃO SELECIONADO",'20_Distribuição por Fonte'!V11,"")</f>
        <v>0</v>
      </c>
      <c r="F10" s="621">
        <f>IF($A10&lt;&gt;"NÃO SELECIONADO",'20_Distribuição por Fonte'!T11,"")</f>
        <v>0</v>
      </c>
      <c r="G10" s="621">
        <f>IF($A10&lt;&gt;"NÃO SELECIONADO",'20_Distribuição por Fonte'!U11,"")</f>
        <v>0</v>
      </c>
    </row>
    <row r="11" spans="1:7" ht="33" customHeight="1">
      <c r="A11" s="854" t="str">
        <f>CONCATENATE("Subcomponente: ",'6_ME Comp Subcomp e Produtos'!A12)</f>
        <v>Subcomponente: 1.2. Redesenho dos procedimentos de controle externo contemplando, inclusive, o cumprimento da LRF</v>
      </c>
      <c r="B11" s="854"/>
      <c r="C11" s="854"/>
      <c r="D11" s="618">
        <f>SUM(D12:D13)</f>
        <v>233588.96000000002</v>
      </c>
      <c r="E11" s="618">
        <f>SUM(E12:E13)</f>
        <v>25000</v>
      </c>
      <c r="F11" s="618">
        <f>SUM(F12:F13)</f>
        <v>25000</v>
      </c>
      <c r="G11" s="618">
        <f>SUM(G12:G13)</f>
        <v>0</v>
      </c>
    </row>
    <row r="12" spans="1:7" ht="169.5" customHeight="1">
      <c r="A12" s="619" t="str">
        <f>IF('6_ME Comp Subcomp e Produtos'!F13="Sim",'6_ME Comp Subcomp e Produtos'!A13,"NÃO SELECIONADO")</f>
        <v>Conceitos e procedimentos comuns  referentes a LRF pactuados, harmonizados e implantados</v>
      </c>
      <c r="B12" s="620" t="str">
        <f>IF($A12&lt;&gt;"NÃO SELECIONADO",'8_Subcomp 1_2'!B6,"")</f>
        <v>1.Fazer e executar acordo de cooperação com IRB para desenvolvimento de ações entre os TCs que levem à definir conceitos e procedimentos referentes à LRF; 
2.Realizar e participar de fóruns técnicos nacionais; 
3.Criar e participar de Grupo de Trabalho; 
4.Realizar e participar de reuniões dos Grupos de Trabalho; 
5.Efetuar levantamento de necessidades; 
6.Elaborar Estudo da Legislação ; 
7.Definir infra-estrutura necessária;
8.Efetuar as aquisições e contratações necessárias à harmonização e implantação dos conceitos e procedimentos referentes à LRF.</v>
      </c>
      <c r="C12" s="620" t="str">
        <f>IF($A12&lt;&gt;"NÃO SELECIONADO",'8_Subcomp 1_2'!C6,"")</f>
        <v>Meta: 50% dos conceitos e procedimentos comuns  referentes à LRF pactuados, harmonizados e implantados até o final dessa fase do Programa
Indicador: Conceitos e procedimentos selecionados pelo Fórum dos TCs (coordenado pelo IRB/ATRICON) harmonizados/redesenhados e implantados/ Conceitos e procedimentos selecionados pelo Fórum dos TCs (coordenado pelo IRB/ATRICON) x 100 </v>
      </c>
      <c r="D12" s="621">
        <f>IF($A12&lt;&gt;"NÃO SELECIONADO",'19_Cronograma Físico Financeiro'!B13,"")</f>
        <v>147051.39</v>
      </c>
      <c r="E12" s="621">
        <f>IF($A12&lt;&gt;"NÃO SELECIONADO",'20_Distribuição por Fonte'!V13,"")</f>
        <v>25000</v>
      </c>
      <c r="F12" s="621">
        <f>IF($A12&lt;&gt;"NÃO SELECIONADO",'20_Distribuição por Fonte'!T13,"")</f>
        <v>25000</v>
      </c>
      <c r="G12" s="621">
        <f>IF($A12&lt;&gt;"NÃO SELECIONADO",'20_Distribuição por Fonte'!U13,"")</f>
        <v>0</v>
      </c>
    </row>
    <row r="13" spans="1:7" ht="189.75" customHeight="1">
      <c r="A13" s="619" t="str">
        <f>IF('6_ME Comp Subcomp e Produtos'!F14="Sim",'6_ME Comp Subcomp e Produtos'!A14,"NÃO SELECIONADO")</f>
        <v>Conceitos e procedimentos comuns  referentes a outros gastos públicos (saúde, educação, previdência etc) pactuados, harmonizados e implantados</v>
      </c>
      <c r="B13" s="620" t="str">
        <f>IF($A13&lt;&gt;"NÃO SELECIONADO",'8_Subcomp 1_2'!B11,"")</f>
        <v>1.Fazer e executar acordo de cooperação com IRB para desenvolvimento de ações entre os TCs que levem à definir conceitos e procedimentos pactuados, referentes à outros gastos públicos (saúde, educação, previdência etc); 
2.Realizar e participar de fóruns técnicos nacionais; 
3.Criar e participar de Grupo de Trabalho; 
4.Realizar e participar de reuniões dos Grupos de Trabalho; 
5.Efetuar levantamento de necessidades; 
6.Elaborar Estudo da Legislação ; 
7.Definir infra-estrutura necessária;
8.Efetuar as aquisições e contratações necessárias à harmonização e implantação dos conceitos e procedimentos referentes referentes à outros gastos públicos (saúde, educação, previdência etc).</v>
      </c>
      <c r="C13" s="620" t="str">
        <f>IF($A13&lt;&gt;"NÃO SELECIONADO",'8_Subcomp 1_2'!C11,"")</f>
        <v>Meta: 50% dos conceitos e procedimentos comuns  referentes a outros gastos públicos (saúde, educação, previdência etc), pactuados, harmonizados e implantados, até o final dessa fase do Programa
Indicador: Conceitos e procedimentos selecionados pelo Fórum dos TCs (coordenado pelo IRB/ATRICON) harmonizados/redesenhados e implantados/ Conceitos e procedimentos selecionados pelo Fórum dos TCs (coordenado pelo IRB/ATRICON) x 100 </v>
      </c>
      <c r="D13" s="621">
        <f>IF($A13&lt;&gt;"NÃO SELECIONADO",'19_Cronograma Físico Financeiro'!B14,"")</f>
        <v>86537.57</v>
      </c>
      <c r="E13" s="621">
        <f>IF($A13&lt;&gt;"NÃO SELECIONADO",'20_Distribuição por Fonte'!V14,"")</f>
        <v>0</v>
      </c>
      <c r="F13" s="621">
        <f>IF($A13&lt;&gt;"NÃO SELECIONADO",'20_Distribuição por Fonte'!T14,"")</f>
        <v>0</v>
      </c>
      <c r="G13" s="621">
        <f>IF($A13&lt;&gt;"NÃO SELECIONADO",'20_Distribuição por Fonte'!U14,"")</f>
        <v>0</v>
      </c>
    </row>
    <row r="14" spans="1:7" ht="32.25" customHeight="1">
      <c r="A14" s="854" t="str">
        <f>CONCATENATE("Subcomponente: ",'6_ME Comp Subcomp e Produtos'!A15)</f>
        <v>Subcomponente: 1.3. Desenvolvimento de política e gestão de soluções compartilhadas e de cooperação técnica (de TI e outras)</v>
      </c>
      <c r="B14" s="854"/>
      <c r="C14" s="854"/>
      <c r="D14" s="618">
        <f>SUM(D15:D17)</f>
        <v>122702.63</v>
      </c>
      <c r="E14" s="618">
        <f>SUM(E15:E17)</f>
        <v>11000</v>
      </c>
      <c r="F14" s="618">
        <f>SUM(F15:F17)</f>
        <v>11000</v>
      </c>
      <c r="G14" s="618">
        <f>SUM(G15:G17)</f>
        <v>0</v>
      </c>
    </row>
    <row r="15" spans="1:7" ht="125.25" customHeight="1" hidden="1">
      <c r="A15" s="619" t="str">
        <f>IF('6_ME Comp Subcomp e Produtos'!F16="Sim",'6_ME Comp Subcomp e Produtos'!A16,"NÃO SELECIONADO")</f>
        <v>NÃO SELECIONADO</v>
      </c>
      <c r="B15" s="620">
        <f>IF($A15&lt;&gt;"NÃO SELECIONADO",'9_Subcomp 1_3'!B6,"")</f>
      </c>
      <c r="C15" s="620">
        <f>IF($A15&lt;&gt;"NÃO SELECIONADO",'9_Subcomp 1_3'!C6,"")</f>
      </c>
      <c r="D15" s="621">
        <f>IF($A15&lt;&gt;"NÃO SELECIONADO",'19_Cronograma Físico Financeiro'!B16,"")</f>
      </c>
      <c r="E15" s="621">
        <f>IF($A15&lt;&gt;"NÃO SELECIONADO",'20_Distribuição por Fonte'!V16,"")</f>
      </c>
      <c r="F15" s="621">
        <f>IF($A15&lt;&gt;"NÃO SELECIONADO",'20_Distribuição por Fonte'!T16,"")</f>
      </c>
      <c r="G15" s="621">
        <f>IF($A15&lt;&gt;"NÃO SELECIONADO",'20_Distribuição por Fonte'!U16,"")</f>
      </c>
    </row>
    <row r="16" spans="1:7" ht="161.25" customHeight="1" hidden="1">
      <c r="A16" s="619" t="str">
        <f>IF('6_ME Comp Subcomp e Produtos'!F17="Sim",'6_ME Comp Subcomp e Produtos'!A17,"NÃO SELECIONADO")</f>
        <v>NÃO SELECIONADO</v>
      </c>
      <c r="B16" s="620">
        <f>IF($A16&lt;&gt;"NÃO SELECIONADO",'9_Subcomp 1_3'!B11,"")</f>
      </c>
      <c r="C16" s="620">
        <f>IF($A16&lt;&gt;"NÃO SELECIONADO",'9_Subcomp 1_3'!C11,"")</f>
      </c>
      <c r="D16" s="621">
        <f>IF($A16&lt;&gt;"NÃO SELECIONADO",'19_Cronograma Físico Financeiro'!B17,"")</f>
      </c>
      <c r="E16" s="621">
        <f>IF($A16&lt;&gt;"NÃO SELECIONADO",'20_Distribuição por Fonte'!V17,"")</f>
      </c>
      <c r="F16" s="621">
        <f>IF($A16&lt;&gt;"NÃO SELECIONADO",'20_Distribuição por Fonte'!T17,"")</f>
      </c>
      <c r="G16" s="621">
        <f>IF($A16&lt;&gt;"NÃO SELECIONADO",'20_Distribuição por Fonte'!U17,"")</f>
      </c>
    </row>
    <row r="17" spans="1:7" ht="207.75" customHeight="1">
      <c r="A17" s="619" t="str">
        <f>IF('6_ME Comp Subcomp e Produtos'!F18="Sim",'6_ME Comp Subcomp e Produtos'!A18,"NÃO SELECIONADO")</f>
        <v>Soluções técnicas passíveis de compartilhamento e/ou cooperação técnica identificadas, pactuadas e implantadas</v>
      </c>
      <c r="B17" s="620" t="str">
        <f>IF($A17&lt;&gt;"NÃO SELECIONADO",'9_Subcomp 1_3'!B16,"")</f>
        <v>1.Fazer e executar acordo de cooperação com IRB para desenvolvimento de ações entre os TCs que levem à Gestão de Soluções Compartilhadas;  
2.Levantar as necessidades dos TCs de desenvolvimento e/ou aquisições: de softwares de apoio ao controle externo (auditoria, banco de dados, e coleta, tratamento e analise de informações dos jurisdicionados); de softwares gerenciais (tomada de decisões, avaliação de resultados e comunicação interna); e de outros softwares e equipamentos de TI; 
3.Realizar e participar de fóruns e reuniões de grupo de trabalho; 
4.Participar das capacitações compartilhadas;
5.Formalizar acordos de compartilhamentos de soluções; e
6.Realizar ações compartilhadas com outros TCs.</v>
      </c>
      <c r="C17" s="620" t="str">
        <f>IF($A17&lt;&gt;"NÃO SELECIONADO",'9_Subcomp 1_3'!C16,"")</f>
        <v>Meta: 11 TCs com soluções técnicas compartilhadas até o final dessa fase do Programa
Indicador: Nº de TCs com soluções técnicas compartilhadas </v>
      </c>
      <c r="D17" s="621">
        <f>IF($A17&lt;&gt;"NÃO SELECIONADO",'19_Cronograma Físico Financeiro'!B18,"")</f>
        <v>122702.63</v>
      </c>
      <c r="E17" s="621">
        <f>IF($A17&lt;&gt;"NÃO SELECIONADO",'20_Distribuição por Fonte'!V18,"")</f>
        <v>11000</v>
      </c>
      <c r="F17" s="621">
        <f>IF($A17&lt;&gt;"NÃO SELECIONADO",'20_Distribuição por Fonte'!T18,"")</f>
        <v>11000</v>
      </c>
      <c r="G17" s="621">
        <f>IF($A17&lt;&gt;"NÃO SELECIONADO",'20_Distribuição por Fonte'!U18,"")</f>
        <v>0</v>
      </c>
    </row>
    <row r="18" spans="1:7" ht="28.5" customHeight="1">
      <c r="A18" s="622" t="str">
        <f>'6_ME Comp Subcomp e Produtos'!A19</f>
        <v>2. MODERNIZAÇÃO DOS TRIBUNAIS DE CONTAS DOS ESTADOS, DISTRITO FEDERAL E MUNICÍPIOS</v>
      </c>
      <c r="B18" s="623"/>
      <c r="C18" s="624"/>
      <c r="D18" s="617">
        <f>D19+D25+D31+D37+D43+D49</f>
        <v>3358196.9899999998</v>
      </c>
      <c r="E18" s="617">
        <f>E19+E25+E31+E37+E43+E49</f>
        <v>46325.119999999995</v>
      </c>
      <c r="F18" s="617">
        <f>F19+F25+F31+F37+F43+F49</f>
        <v>46325.119999999995</v>
      </c>
      <c r="G18" s="617">
        <f>G19+G25+G31+G37+G43+G49</f>
        <v>0</v>
      </c>
    </row>
    <row r="19" spans="1:7" ht="33" customHeight="1">
      <c r="A19" s="860" t="str">
        <f>CONCATENATE("Subcomponente: ",'6_ME Comp Subcomp e Produtos'!A20)</f>
        <v>Subcomponente: 2.1. Desenvolvimento de vínculos inter-institucionais com outros Poderes e instituições dos três níveis de governo e com a sociedade</v>
      </c>
      <c r="B19" s="860"/>
      <c r="C19" s="860"/>
      <c r="D19" s="618">
        <f>SUM(D20:D24)</f>
        <v>415476.77999999997</v>
      </c>
      <c r="E19" s="618">
        <f>SUM(E20:E24)</f>
        <v>0</v>
      </c>
      <c r="F19" s="618">
        <f>SUM(F20:F24)</f>
        <v>0</v>
      </c>
      <c r="G19" s="618">
        <f>SUM(G20:G24)</f>
        <v>0</v>
      </c>
    </row>
    <row r="20" spans="1:7" ht="23.25" customHeight="1" hidden="1">
      <c r="A20" s="619" t="str">
        <f>IF('6_ME Comp Subcomp e Produtos'!F21="Sim",'6_ME Comp Subcomp e Produtos'!A21,"NÃO SELECIONADO")</f>
        <v>NÃO SELECIONADO</v>
      </c>
      <c r="B20" s="620">
        <f>IF($A20&lt;&gt;"NÃO SELECIONADO",'10_Subcomp 2_1'!B6,"")</f>
      </c>
      <c r="C20" s="620">
        <f>IF($A20&lt;&gt;"NÃO SELECIONADO",'10_Subcomp 2_1'!C6,"")</f>
      </c>
      <c r="D20" s="621">
        <f>IF($A20&lt;&gt;"NÃO SELECIONADO",'20_Distribuição por Fonte'!R21,"")</f>
      </c>
      <c r="E20" s="621">
        <f>IF($A20&lt;&gt;"NÃO SELECIONADO",'20_Distribuição por Fonte'!V21,"")</f>
      </c>
      <c r="F20" s="621">
        <f>IF($A20&lt;&gt;"NÃO SELECIONADO",'20_Distribuição por Fonte'!T21,"")</f>
      </c>
      <c r="G20" s="621">
        <f>IF($A20&lt;&gt;"NÃO SELECIONADO",'20_Distribuição por Fonte'!U21,"")</f>
      </c>
    </row>
    <row r="21" spans="1:7" ht="23.25" customHeight="1" hidden="1">
      <c r="A21" s="619" t="str">
        <f>IF('6_ME Comp Subcomp e Produtos'!F22="Sim",'6_ME Comp Subcomp e Produtos'!A22,"NÃO SELECIONADO")</f>
        <v>NÃO SELECIONADO</v>
      </c>
      <c r="B21" s="620">
        <f>IF($A21&lt;&gt;"NÃO SELECIONADO",'10_Subcomp 2_1'!B11,"")</f>
      </c>
      <c r="C21" s="620">
        <f>IF($A21&lt;&gt;"NÃO SELECIONADO",'10_Subcomp 2_1'!C11,"")</f>
      </c>
      <c r="D21" s="621">
        <f>IF($A21&lt;&gt;"NÃO SELECIONADO",'19_Cronograma Físico Financeiro'!B22,"")</f>
      </c>
      <c r="E21" s="621">
        <f>IF($A21&lt;&gt;"NÃO SELECIONADO",'20_Distribuição por Fonte'!V22,"")</f>
      </c>
      <c r="F21" s="621">
        <f>IF($A21&lt;&gt;"NÃO SELECIONADO",'20_Distribuição por Fonte'!T22,"")</f>
      </c>
      <c r="G21" s="621">
        <f>IF($A21&lt;&gt;"NÃO SELECIONADO",'20_Distribuição por Fonte'!U22,"")</f>
      </c>
    </row>
    <row r="22" spans="1:7" ht="14.25">
      <c r="A22" s="619" t="str">
        <f>IF('6_ME Comp Subcomp e Produtos'!F23="Sim",'6_ME Comp Subcomp e Produtos'!A23,"NÃO SELECIONADO")</f>
        <v>NÃO SELECIONADO</v>
      </c>
      <c r="B22" s="620">
        <f>IF($A22&lt;&gt;"NÃO SELECIONADO",'10_Subcomp 2_1'!B16,"")</f>
      </c>
      <c r="C22" s="620">
        <f>IF($A22&lt;&gt;"NÃO SELECIONADO",'10_Subcomp 2_1'!C16,"")</f>
      </c>
      <c r="D22" s="621">
        <f>IF($A22&lt;&gt;"NÃO SELECIONADO",'19_Cronograma Físico Financeiro'!B23,"")</f>
      </c>
      <c r="E22" s="621">
        <f>IF($A22&lt;&gt;"NÃO SELECIONADO",'20_Distribuição por Fonte'!V23,"")</f>
      </c>
      <c r="F22" s="621">
        <f>IF($A22&lt;&gt;"NÃO SELECIONADO",'20_Distribuição por Fonte'!T23,"")</f>
      </c>
      <c r="G22" s="621">
        <f>IF($A22&lt;&gt;"NÃO SELECIONADO",'20_Distribuição por Fonte'!U23,"")</f>
      </c>
    </row>
    <row r="23" spans="1:7" ht="23.25" customHeight="1" hidden="1">
      <c r="A23" s="619" t="str">
        <f>IF('6_ME Comp Subcomp e Produtos'!F24="Sim",'6_ME Comp Subcomp e Produtos'!A24,"NÃO SELECIONADO")</f>
        <v>Instrumentos de interação com a sociedade ampliados e implementados.</v>
      </c>
      <c r="B23" s="620" t="str">
        <f>IF($A23&lt;&gt;"NÃO SELECIONADO",'10_Subcomp 2_1'!B21,"")</f>
        <v>Produzir e distribuir publicações
Produzir vídeo institucional
Capacitar gestores em comunicação institucional
Adaptar Auditório para realização de eventos multimídia
Realizar eventos de interação com a sociedade
Implantar Ouvidoria
Televisionar e transmitir Sessões do TCESC</v>
      </c>
      <c r="C23" s="620" t="str">
        <f>IF($A23&lt;&gt;"NÃO SELECIONADO",'10_Subcomp 2_1'!C21,"")</f>
        <v>Meta: No mínimo, duas ações anuais de articulação com  o cidadão e/ou com a sociedade organizada em 5 anos
Indicador:  Nº de articulação com  o cidadão e/ou com a sociedade organizada de ações / 5 </v>
      </c>
      <c r="D23" s="621">
        <f>IF($A23&lt;&gt;"NÃO SELECIONADO",'19_Cronograma Físico Financeiro'!B24,"")</f>
        <v>415476.77999999997</v>
      </c>
      <c r="E23" s="621">
        <f>IF($A23&lt;&gt;"NÃO SELECIONADO",'20_Distribuição por Fonte'!V24,"")</f>
        <v>0</v>
      </c>
      <c r="F23" s="621">
        <f>IF($A23&lt;&gt;"NÃO SELECIONADO",'20_Distribuição por Fonte'!T24,"")</f>
        <v>0</v>
      </c>
      <c r="G23" s="621">
        <f>IF($A23&lt;&gt;"NÃO SELECIONADO",'20_Distribuição por Fonte'!U24,"")</f>
        <v>0</v>
      </c>
    </row>
    <row r="24" spans="1:7" ht="23.25" customHeight="1" hidden="1">
      <c r="A24" s="619" t="str">
        <f>IF('6_ME Comp Subcomp e Produtos'!F25="Sim",'6_ME Comp Subcomp e Produtos'!A25,"NÃO SELECIONADO")</f>
        <v>NÃO SELECIONADO</v>
      </c>
      <c r="B24" s="620">
        <f>IF($A24&lt;&gt;"NÃO SELECIONADO",'10_Subcomp 2_1'!B26,"")</f>
      </c>
      <c r="C24" s="620">
        <f>IF($A24&lt;&gt;"NÃO SELECIONADO",'10_Subcomp 2_1'!C26,"")</f>
      </c>
      <c r="D24" s="621">
        <f>IF($A24&lt;&gt;"NÃO SELECIONADO",'19_Cronograma Físico Financeiro'!B25,"")</f>
      </c>
      <c r="E24" s="621">
        <f>IF($A24&lt;&gt;"NÃO SELECIONADO",'20_Distribuição por Fonte'!V25,"")</f>
      </c>
      <c r="F24" s="621">
        <f>IF($A24&lt;&gt;"NÃO SELECIONADO",'20_Distribuição por Fonte'!T25,"")</f>
      </c>
      <c r="G24" s="621">
        <f>IF($A24&lt;&gt;"NÃO SELECIONADO",'20_Distribuição por Fonte'!U25,"")</f>
      </c>
    </row>
    <row r="25" spans="1:7" ht="26.25" customHeight="1">
      <c r="A25" s="854" t="str">
        <f>CONCATENATE("Subcomponente: ",'6_ME Comp Subcomp e Produtos'!A26)</f>
        <v>Subcomponente: 2.2. Integração dos Tribunais de Contas no ciclo de gestão governamental</v>
      </c>
      <c r="B25" s="854"/>
      <c r="C25" s="854"/>
      <c r="D25" s="618">
        <f>SUM(D26:D30)</f>
        <v>705719.87</v>
      </c>
      <c r="E25" s="618">
        <f>SUM(E26:E30)</f>
        <v>20000</v>
      </c>
      <c r="F25" s="618">
        <f>SUM(F26:F30)</f>
        <v>20000</v>
      </c>
      <c r="G25" s="618">
        <f>SUM(G26:G30)</f>
        <v>0</v>
      </c>
    </row>
    <row r="26" spans="1:7" ht="51">
      <c r="A26" s="619" t="str">
        <f>IF('6_ME Comp Subcomp e Produtos'!F27="Sim",'6_ME Comp Subcomp e Produtos'!A27,"NÃO SELECIONADO")</f>
        <v>Auditorias de resultado e avaliação de programas criada e implementada.</v>
      </c>
      <c r="B26" s="620" t="str">
        <f>IF($A26&lt;&gt;"NÃO SELECIONADO",'11_Subcomp 2_2'!B6,"")</f>
        <v>Capacitar servidores para auditorias operacionais
Planejar e executar auditorias operacionais
Elaborar Relatório
Aprovar e divulgar Relatório</v>
      </c>
      <c r="C26" s="620" t="str">
        <f>IF($A26&lt;&gt;"NÃO SELECIONADO",'11_Subcomp 2_2'!C6,"")</f>
        <v>Meta: 15 auditorias de resultado realizadas até o final do programa
Indicador: Nº auditorias operacionais realizadas</v>
      </c>
      <c r="D26" s="621">
        <f>IF($A26&lt;&gt;"NÃO SELECIONADO",'19_Cronograma Físico Financeiro'!B27,"")</f>
        <v>474740.2</v>
      </c>
      <c r="E26" s="621">
        <f>IF($A26&lt;&gt;"NÃO SELECIONADO",'20_Distribuição por Fonte'!V27,"")</f>
        <v>20000</v>
      </c>
      <c r="F26" s="621">
        <f>IF($A26&lt;&gt;"NÃO SELECIONADO",'20_Distribuição por Fonte'!T27,"")</f>
        <v>20000</v>
      </c>
      <c r="G26" s="621">
        <f>IF($A26&lt;&gt;"NÃO SELECIONADO",'20_Distribuição por Fonte'!U27,"")</f>
        <v>0</v>
      </c>
    </row>
    <row r="27" spans="1:7" ht="63.75">
      <c r="A27" s="619" t="str">
        <f>IF('6_ME Comp Subcomp e Produtos'!F28="Sim",'6_ME Comp Subcomp e Produtos'!A28,"NÃO SELECIONADO")</f>
        <v>Jurisdicionados (incluindo órgãos do controle interno)  capacitados pelo TC.</v>
      </c>
      <c r="B27" s="620" t="str">
        <f>IF($A27&lt;&gt;"NÃO SELECIONADO",'11_Subcomp 2_2'!B11,"")</f>
        <v>Elaborar programa de capacitação
Realizar capacitação
Avaliar capacitação
Elaborar e distribuir apostilas aos jurisdicionados</v>
      </c>
      <c r="C27" s="620" t="str">
        <f>IF($A27&lt;&gt;"NÃO SELECIONADO",'11_Subcomp 2_2'!C11,"")</f>
        <v>Meta: Capacitar 12.500 servidores, agentes públicos e políticos em eventos  do TCSC.
Indicador: Nº de participantes em eventos  do TCSC.</v>
      </c>
      <c r="D27" s="621">
        <f>IF($A27&lt;&gt;"NÃO SELECIONADO",'19_Cronograma Físico Financeiro'!B28,"")</f>
        <v>230979.66999999998</v>
      </c>
      <c r="E27" s="621">
        <f>IF($A27&lt;&gt;"NÃO SELECIONADO",'20_Distribuição por Fonte'!V28,"")</f>
        <v>0</v>
      </c>
      <c r="F27" s="621">
        <f>IF($A27&lt;&gt;"NÃO SELECIONADO",'20_Distribuição por Fonte'!T28,"")</f>
        <v>0</v>
      </c>
      <c r="G27" s="621">
        <f>IF($A27&lt;&gt;"NÃO SELECIONADO",'20_Distribuição por Fonte'!U28,"")</f>
        <v>0</v>
      </c>
    </row>
    <row r="28" spans="1:7" ht="24.75" customHeight="1" hidden="1">
      <c r="A28" s="619" t="str">
        <f>IF('6_ME Comp Subcomp e Produtos'!F29="Sim",'6_ME Comp Subcomp e Produtos'!A29,"NÃO SELECIONADO")</f>
        <v>NÃO SELECIONADO</v>
      </c>
      <c r="B28" s="620">
        <f>IF($A28&lt;&gt;"NÃO SELECIONADO",'11_Subcomp 2_2'!B16,"")</f>
      </c>
      <c r="C28" s="620">
        <f>IF($A28&lt;&gt;"NÃO SELECIONADO",'11_Subcomp 2_2'!C16,"")</f>
      </c>
      <c r="D28" s="621">
        <f>IF($A28&lt;&gt;"NÃO SELECIONADO",'19_Cronograma Físico Financeiro'!B29,"")</f>
      </c>
      <c r="E28" s="621">
        <f>IF($A28&lt;&gt;"NÃO SELECIONADO",'20_Distribuição por Fonte'!V29,"")</f>
      </c>
      <c r="F28" s="621">
        <f>IF($A28&lt;&gt;"NÃO SELECIONADO",'20_Distribuição por Fonte'!T29,"")</f>
      </c>
      <c r="G28" s="621">
        <f>IF($A28&lt;&gt;"NÃO SELECIONADO",'20_Distribuição por Fonte'!U29,"")</f>
      </c>
    </row>
    <row r="29" spans="1:7" ht="24.75" customHeight="1" hidden="1">
      <c r="A29" s="619" t="str">
        <f>IF('6_ME Comp Subcomp e Produtos'!F30="Sim",'6_ME Comp Subcomp e Produtos'!A30,"NÃO SELECIONADO")</f>
        <v>NÃO SELECIONADO</v>
      </c>
      <c r="B29" s="620">
        <f>IF($A29&lt;&gt;"NÃO SELECIONADO",'11_Subcomp 2_2'!B21,"")</f>
      </c>
      <c r="C29" s="620">
        <f>IF($A29&lt;&gt;"NÃO SELECIONADO",'11_Subcomp 2_2'!C21,"")</f>
      </c>
      <c r="D29" s="621">
        <f>IF($A29&lt;&gt;"NÃO SELECIONADO",'19_Cronograma Físico Financeiro'!B30,"")</f>
      </c>
      <c r="E29" s="621">
        <f>IF($A29&lt;&gt;"NÃO SELECIONADO",'20_Distribuição por Fonte'!V30,"")</f>
      </c>
      <c r="F29" s="621">
        <f>IF($A29&lt;&gt;"NÃO SELECIONADO",'20_Distribuição por Fonte'!T30,"")</f>
      </c>
      <c r="G29" s="621">
        <f>IF($A29&lt;&gt;"NÃO SELECIONADO",'20_Distribuição por Fonte'!U30,"")</f>
      </c>
    </row>
    <row r="30" spans="1:7" ht="24.75" customHeight="1" hidden="1">
      <c r="A30" s="619" t="str">
        <f>IF('6_ME Comp Subcomp e Produtos'!F31="Sim",'6_ME Comp Subcomp e Produtos'!A31,"NÃO SELECIONADO")</f>
        <v>NÃO SELECIONADO</v>
      </c>
      <c r="B30" s="620">
        <f>IF($A30&lt;&gt;"NÃO SELECIONADO",'11_Subcomp 2_2'!B26,"")</f>
      </c>
      <c r="C30" s="620">
        <f>IF($A30&lt;&gt;"NÃO SELECIONADO",'11_Subcomp 2_2'!C26,"")</f>
      </c>
      <c r="D30" s="621">
        <f>IF($A30&lt;&gt;"NÃO SELECIONADO",'19_Cronograma Físico Financeiro'!B31,"")</f>
      </c>
      <c r="E30" s="621">
        <f>IF($A30&lt;&gt;"NÃO SELECIONADO",'20_Distribuição por Fonte'!V31,"")</f>
      </c>
      <c r="F30" s="621">
        <f>IF($A30&lt;&gt;"NÃO SELECIONADO",'20_Distribuição por Fonte'!T31,"")</f>
      </c>
      <c r="G30" s="621">
        <f>IF($A30&lt;&gt;"NÃO SELECIONADO",'20_Distribuição por Fonte'!U31,"")</f>
      </c>
    </row>
    <row r="31" spans="1:7" ht="25.5" customHeight="1">
      <c r="A31" s="854" t="str">
        <f>CONCATENATE("Subcomponente: ",'6_ME Comp Subcomp e Produtos'!A32)</f>
        <v>Subcomponente: 2.3. Redesenho dos métodos, técnicas e procedimentos de Controle Externo</v>
      </c>
      <c r="B31" s="854"/>
      <c r="C31" s="854"/>
      <c r="D31" s="618">
        <f>SUM(D32:D36)</f>
        <v>681198.5599999999</v>
      </c>
      <c r="E31" s="618">
        <f>SUM(E32:E36)</f>
        <v>0</v>
      </c>
      <c r="F31" s="618">
        <f>SUM(F32:F36)</f>
        <v>0</v>
      </c>
      <c r="G31" s="618">
        <f>SUM(G32:G36)</f>
        <v>0</v>
      </c>
    </row>
    <row r="32" spans="1:7" ht="76.5">
      <c r="A32" s="619" t="str">
        <f>IF('6_ME Comp Subcomp e Produtos'!F33="Sim",'6_ME Comp Subcomp e Produtos'!A33,"NÃO SELECIONADO")</f>
        <v>Métodos e processos de trabalho do TC  redesenhados e manualizados </v>
      </c>
      <c r="B32" s="620" t="str">
        <f>IF($A32&lt;&gt;"NÃO SELECIONADO",'12_Subcomp 2_3'!B6,"")</f>
        <v>Conhecer e avaliar soluções técnicas
Mapear processos chaves
Redesenhar processos
Revisar normatização
Elaborar manuais
Implementar redesenho processos</v>
      </c>
      <c r="C32" s="620" t="str">
        <f>IF($A32&lt;&gt;"NÃO SELECIONADO",'12_Subcomp 2_3'!C6,"")</f>
        <v>Meta: 14 dos processos de trabalho finalistícos redesenhados, manualizados e implementados em 5 anos
Indicador: Nº processos de trabalho finalistícos redesenhados</v>
      </c>
      <c r="D32" s="621">
        <f>IF($A32&lt;&gt;"NÃO SELECIONADO",'19_Cronograma Físico Financeiro'!B33,"")</f>
        <v>386961.41</v>
      </c>
      <c r="E32" s="621">
        <f>IF($A32&lt;&gt;"NÃO SELECIONADO",'20_Distribuição por Fonte'!V33,"")</f>
        <v>0</v>
      </c>
      <c r="F32" s="621">
        <f>IF($A32&lt;&gt;"NÃO SELECIONADO",'20_Distribuição por Fonte'!T33,"")</f>
        <v>0</v>
      </c>
      <c r="G32" s="621">
        <f>IF($A32&lt;&gt;"NÃO SELECIONADO",'20_Distribuição por Fonte'!U33,"")</f>
        <v>0</v>
      </c>
    </row>
    <row r="33" spans="1:7" ht="51">
      <c r="A33" s="619" t="str">
        <f>IF('6_ME Comp Subcomp e Produtos'!F34="Sim",'6_ME Comp Subcomp e Produtos'!A34,"NÃO SELECIONADO")</f>
        <v>Programa de capacitação em técnicas de auditoria e fiscalização concebido, implantado e avaliado</v>
      </c>
      <c r="B33" s="620" t="str">
        <f>IF($A33&lt;&gt;"NÃO SELECIONADO",'12_Subcomp 2_3'!B11,"")</f>
        <v>Elaborar plano de capacitação
Realizar capacitação
Avaliar capacitação</v>
      </c>
      <c r="C33" s="620" t="str">
        <f>IF($A33&lt;&gt;"NÃO SELECIONADO",'12_Subcomp 2_3'!C11,"")</f>
        <v>Meta: 1100 participações dos servidores em capacitações técnicas
Indicador: Nº de participações</v>
      </c>
      <c r="D33" s="621">
        <f>IF($A33&lt;&gt;"NÃO SELECIONADO",'19_Cronograma Físico Financeiro'!B34,"")</f>
        <v>294237.14999999997</v>
      </c>
      <c r="E33" s="621">
        <f>IF($A33&lt;&gt;"NÃO SELECIONADO",'20_Distribuição por Fonte'!V34,"")</f>
        <v>0</v>
      </c>
      <c r="F33" s="621">
        <f>IF($A33&lt;&gt;"NÃO SELECIONADO",'20_Distribuição por Fonte'!T34,"")</f>
        <v>0</v>
      </c>
      <c r="G33" s="621">
        <f>IF($A33&lt;&gt;"NÃO SELECIONADO",'20_Distribuição por Fonte'!U34,"")</f>
        <v>0</v>
      </c>
    </row>
    <row r="34" spans="1:7" ht="21.75" customHeight="1" hidden="1">
      <c r="A34" s="619" t="str">
        <f>IF('6_ME Comp Subcomp e Produtos'!F35="Sim",'6_ME Comp Subcomp e Produtos'!A35,"NÃO SELECIONADO")</f>
        <v>NÃO SELECIONADO</v>
      </c>
      <c r="B34" s="620">
        <f>IF($A34&lt;&gt;"NÃO SELECIONADO",'12_Subcomp 2_3'!B16,"")</f>
      </c>
      <c r="C34" s="620">
        <f>IF($A34&lt;&gt;"NÃO SELECIONADO",'12_Subcomp 2_3'!C16,"")</f>
      </c>
      <c r="D34" s="621">
        <f>IF($A34&lt;&gt;"NÃO SELECIONADO",'19_Cronograma Físico Financeiro'!B35,"")</f>
      </c>
      <c r="E34" s="621">
        <f>IF($A34&lt;&gt;"NÃO SELECIONADO",'20_Distribuição por Fonte'!V35,"")</f>
      </c>
      <c r="F34" s="621">
        <f>IF($A34&lt;&gt;"NÃO SELECIONADO",'20_Distribuição por Fonte'!T35,"")</f>
      </c>
      <c r="G34" s="621">
        <f>IF($A34&lt;&gt;"NÃO SELECIONADO",'20_Distribuição por Fonte'!U35,"")</f>
      </c>
    </row>
    <row r="35" spans="1:7" ht="21.75" customHeight="1" hidden="1">
      <c r="A35" s="619" t="str">
        <f>IF('6_ME Comp Subcomp e Produtos'!F36="Sim",'6_ME Comp Subcomp e Produtos'!A36,"NÃO SELECIONADO")</f>
        <v>NÃO SELECIONADO</v>
      </c>
      <c r="B35" s="620">
        <f>IF($A35&lt;&gt;"NÃO SELECIONADO",'12_Subcomp 2_3'!B21,"")</f>
      </c>
      <c r="C35" s="620">
        <f>IF($A35&lt;&gt;"NÃO SELECIONADO",'12_Subcomp 2_3'!C21,"")</f>
      </c>
      <c r="D35" s="621">
        <f>IF($A35&lt;&gt;"NÃO SELECIONADO",'19_Cronograma Físico Financeiro'!B36,"")</f>
      </c>
      <c r="E35" s="621">
        <f>IF($A35&lt;&gt;"NÃO SELECIONADO",'20_Distribuição por Fonte'!V36,"")</f>
      </c>
      <c r="F35" s="621">
        <f>IF($A35&lt;&gt;"NÃO SELECIONADO",'20_Distribuição por Fonte'!T36,"")</f>
      </c>
      <c r="G35" s="621">
        <f>IF($A35&lt;&gt;"NÃO SELECIONADO",'20_Distribuição por Fonte'!U36,"")</f>
      </c>
    </row>
    <row r="36" spans="1:7" ht="21.75" customHeight="1" hidden="1">
      <c r="A36" s="619" t="str">
        <f>IF('6_ME Comp Subcomp e Produtos'!F37="Sim",'6_ME Comp Subcomp e Produtos'!A37,"NÃO SELECIONADO")</f>
        <v>NÃO SELECIONADO</v>
      </c>
      <c r="B36" s="620">
        <f>IF($A36&lt;&gt;"NÃO SELECIONADO",'12_Subcomp 2_3'!B26,"")</f>
      </c>
      <c r="C36" s="620">
        <f>IF($A36&lt;&gt;"NÃO SELECIONADO",'12_Subcomp 2_3'!C26,"")</f>
      </c>
      <c r="D36" s="621">
        <f>IF($A36&lt;&gt;"NÃO SELECIONADO",'19_Cronograma Físico Financeiro'!B37,"")</f>
      </c>
      <c r="E36" s="621">
        <f>IF($A36&lt;&gt;"NÃO SELECIONADO",'20_Distribuição por Fonte'!V37,"")</f>
      </c>
      <c r="F36" s="621">
        <f>IF($A36&lt;&gt;"NÃO SELECIONADO",'20_Distribuição por Fonte'!T37,"")</f>
      </c>
      <c r="G36" s="621">
        <f>IF($A36&lt;&gt;"NÃO SELECIONADO",'20_Distribuição por Fonte'!U37,"")</f>
      </c>
    </row>
    <row r="37" spans="1:7" ht="25.5" customHeight="1">
      <c r="A37" s="854" t="str">
        <f>CONCATENATE("Subcomponente: ",'6_ME Comp Subcomp e Produtos'!A38)</f>
        <v>Subcomponente: 2.4. Planejamento estratégico e aprimoramento gerencial</v>
      </c>
      <c r="B37" s="854"/>
      <c r="C37" s="854"/>
      <c r="D37" s="618">
        <f>SUM(D38:D42)</f>
        <v>92324.2</v>
      </c>
      <c r="E37" s="618">
        <f>SUM(E38:E42)</f>
        <v>0</v>
      </c>
      <c r="F37" s="618">
        <f>SUM(F38:F42)</f>
        <v>0</v>
      </c>
      <c r="G37" s="618">
        <f>SUM(G38:G42)</f>
        <v>0</v>
      </c>
    </row>
    <row r="38" spans="1:7" ht="51">
      <c r="A38" s="619" t="str">
        <f>IF('6_ME Comp Subcomp e Produtos'!F39="Sim",'6_ME Comp Subcomp e Produtos'!A39,"NÃO SELECIONADO")</f>
        <v>Planejamento estratégico elaborado e implementado</v>
      </c>
      <c r="B38" s="620" t="str">
        <f>IF($A38&lt;&gt;"NÃO SELECIONADO",'13_Subcomp 2_4'!B6,"")</f>
        <v>Conhecer e avaliar soluções técnicas
Debater e definir metodologia
Elaborar/Revisar PE
Aprovar e implantar PE</v>
      </c>
      <c r="C38" s="620" t="str">
        <f>IF($A38&lt;&gt;"NÃO SELECIONADO",'13_Subcomp 2_4'!C6,"")</f>
        <v>Meta: Planejamento estratégico revisado e implementado em 5 anos
Indicador: Plano implantado</v>
      </c>
      <c r="D38" s="621">
        <f>IF($A38&lt;&gt;"NÃO SELECIONADO",'19_Cronograma Físico Financeiro'!B39,"")</f>
        <v>42324.2</v>
      </c>
      <c r="E38" s="621">
        <f>IF($A38&lt;&gt;"NÃO SELECIONADO",'20_Distribuição por Fonte'!V39,"")</f>
        <v>0</v>
      </c>
      <c r="F38" s="621">
        <f>IF($A38&lt;&gt;"NÃO SELECIONADO",'20_Distribuição por Fonte'!T39,"")</f>
        <v>0</v>
      </c>
      <c r="G38" s="621">
        <f>IF($A38&lt;&gt;"NÃO SELECIONADO",'20_Distribuição por Fonte'!U39,"")</f>
        <v>0</v>
      </c>
    </row>
    <row r="39" spans="1:7" ht="63.75">
      <c r="A39" s="619" t="str">
        <f>IF('6_ME Comp Subcomp e Produtos'!F40="Sim",'6_ME Comp Subcomp e Produtos'!A40,"NÃO SELECIONADO")</f>
        <v>Plano de capacitação gerencial elaborado e implementado</v>
      </c>
      <c r="B39" s="620" t="str">
        <f>IF($A39&lt;&gt;"NÃO SELECIONADO",'13_Subcomp 2_4'!B11,"")</f>
        <v>Elaborar plano de capacitação
Realizar capacitação
Avaliar capacitação</v>
      </c>
      <c r="C39" s="620" t="str">
        <f>IF($A39&lt;&gt;"NÃO SELECIONADO",'13_Subcomp 2_4'!C11,"")</f>
        <v>Meta: 100 participações dos dirigentes e gerentes do TC em capacitação gerencial
Indicador: Nº dirigentes e gerentes do TC capacitados</v>
      </c>
      <c r="D39" s="621">
        <f>IF($A39&lt;&gt;"NÃO SELECIONADO",'19_Cronograma Físico Financeiro'!B40,"")</f>
        <v>50000</v>
      </c>
      <c r="E39" s="621">
        <f>IF($A39&lt;&gt;"NÃO SELECIONADO",'20_Distribuição por Fonte'!V40,"")</f>
        <v>0</v>
      </c>
      <c r="F39" s="621">
        <f>IF($A39&lt;&gt;"NÃO SELECIONADO",'20_Distribuição por Fonte'!T40,"")</f>
        <v>0</v>
      </c>
      <c r="G39" s="621">
        <f>IF($A39&lt;&gt;"NÃO SELECIONADO",'20_Distribuição por Fonte'!U40,"")</f>
        <v>0</v>
      </c>
    </row>
    <row r="40" spans="1:7" ht="19.5" customHeight="1" hidden="1">
      <c r="A40" s="619" t="str">
        <f>IF('6_ME Comp Subcomp e Produtos'!F41="Sim",'6_ME Comp Subcomp e Produtos'!A41,"NÃO SELECIONADO")</f>
        <v>NÃO SELECIONADO</v>
      </c>
      <c r="B40" s="620">
        <f>IF($A40&lt;&gt;"NÃO SELECIONADO",'13_Subcomp 2_4'!B16,"")</f>
      </c>
      <c r="C40" s="620">
        <f>IF($A40&lt;&gt;"NÃO SELECIONADO",'13_Subcomp 2_4'!C16,"")</f>
      </c>
      <c r="D40" s="621">
        <f>IF($A40&lt;&gt;"NÃO SELECIONADO",'19_Cronograma Físico Financeiro'!B41,"")</f>
      </c>
      <c r="E40" s="621">
        <f>IF($A40&lt;&gt;"NÃO SELECIONADO",'20_Distribuição por Fonte'!V41,"")</f>
      </c>
      <c r="F40" s="621">
        <f>IF($A40&lt;&gt;"NÃO SELECIONADO",'20_Distribuição por Fonte'!T41,"")</f>
      </c>
      <c r="G40" s="621">
        <f>IF($A40&lt;&gt;"NÃO SELECIONADO",'20_Distribuição por Fonte'!U41,"")</f>
      </c>
    </row>
    <row r="41" spans="1:7" ht="19.5" customHeight="1" hidden="1">
      <c r="A41" s="619" t="str">
        <f>IF('6_ME Comp Subcomp e Produtos'!F42="Sim",'6_ME Comp Subcomp e Produtos'!A42,"NÃO SELECIONADO")</f>
        <v>NÃO SELECIONADO</v>
      </c>
      <c r="B41" s="620">
        <f>IF($A41&lt;&gt;"NÃO SELECIONADO",'13_Subcomp 2_4'!B21,"")</f>
      </c>
      <c r="C41" s="620">
        <f>IF($A41&lt;&gt;"NÃO SELECIONADO",'13_Subcomp 2_4'!C21,"")</f>
      </c>
      <c r="D41" s="621">
        <f>IF($A41&lt;&gt;"NÃO SELECIONADO",'19_Cronograma Físico Financeiro'!B42,"")</f>
      </c>
      <c r="E41" s="621">
        <f>IF($A41&lt;&gt;"NÃO SELECIONADO",'20_Distribuição por Fonte'!V42,"")</f>
      </c>
      <c r="F41" s="621">
        <f>IF($A41&lt;&gt;"NÃO SELECIONADO",'20_Distribuição por Fonte'!T42,"")</f>
      </c>
      <c r="G41" s="621">
        <f>IF($A41&lt;&gt;"NÃO SELECIONADO",'20_Distribuição por Fonte'!U42,"")</f>
      </c>
    </row>
    <row r="42" spans="1:7" ht="19.5" customHeight="1" hidden="1">
      <c r="A42" s="619" t="str">
        <f>IF('6_ME Comp Subcomp e Produtos'!F43="Sim",'6_ME Comp Subcomp e Produtos'!A43,"NÃO SELECIONADO")</f>
        <v>NÃO SELECIONADO</v>
      </c>
      <c r="B42" s="620">
        <f>IF($A42&lt;&gt;"NÃO SELECIONADO",'13_Subcomp 2_4'!B26,"")</f>
      </c>
      <c r="C42" s="620">
        <f>IF($A42&lt;&gt;"NÃO SELECIONADO",'13_Subcomp 2_4'!C26,"")</f>
      </c>
      <c r="D42" s="621">
        <f>IF($A42&lt;&gt;"NÃO SELECIONADO",'19_Cronograma Físico Financeiro'!B43,"")</f>
      </c>
      <c r="E42" s="621">
        <f>IF($A42&lt;&gt;"NÃO SELECIONADO",'20_Distribuição por Fonte'!V43,"")</f>
      </c>
      <c r="F42" s="621">
        <f>IF($A42&lt;&gt;"NÃO SELECIONADO",'20_Distribuição por Fonte'!T43,"")</f>
      </c>
      <c r="G42" s="621">
        <f>IF($A42&lt;&gt;"NÃO SELECIONADO",'20_Distribuição por Fonte'!U43,"")</f>
      </c>
    </row>
    <row r="43" spans="1:7" ht="25.5" customHeight="1">
      <c r="A43" s="854" t="str">
        <f>CONCATENATE("Subcomponente: ",'6_ME Comp Subcomp e Produtos'!A44)</f>
        <v>Subcomponente: 2.5. Desenvolvimento da política e da gestão da tecnologia de informação</v>
      </c>
      <c r="B43" s="854"/>
      <c r="C43" s="854"/>
      <c r="D43" s="618">
        <f>SUM(D44:D48)</f>
        <v>1138837.72</v>
      </c>
      <c r="E43" s="618">
        <f>SUM(E44:E48)</f>
        <v>0</v>
      </c>
      <c r="F43" s="618">
        <f>SUM(F44:F48)</f>
        <v>0</v>
      </c>
      <c r="G43" s="618">
        <f>SUM(G44:G48)</f>
        <v>0</v>
      </c>
    </row>
    <row r="44" spans="1:7" ht="76.5">
      <c r="A44" s="619" t="str">
        <f>IF('6_ME Comp Subcomp e Produtos'!F45="Sim",'6_ME Comp Subcomp e Produtos'!A45,"NÃO SELECIONADO")</f>
        <v>Plano estratégico de Tecnologia de Informação criado e implementado.</v>
      </c>
      <c r="B44" s="620" t="str">
        <f>IF($A44&lt;&gt;"NÃO SELECIONADO",'14_Subcomp 2_5'!B6,"")</f>
        <v>Conhecer e avaliar soluções técnicas
Elaborar termo de referência
Contratar consultoria
Acompanhar elaboração PETI
Aprovar, implantar e divulgar PETI</v>
      </c>
      <c r="C44" s="620" t="str">
        <f>IF($A44&lt;&gt;"NÃO SELECIONADO",'14_Subcomp 2_5'!C6,"")</f>
        <v>Meta: Planejamento estratégico de TI criado e implantado até o final da execução dessa fase do Programa.
Indicador: Nº de planejamentos estratégicos de TI formalizados.</v>
      </c>
      <c r="D44" s="621">
        <f>IF($A44&lt;&gt;"NÃO SELECIONADO",'19_Cronograma Físico Financeiro'!B45,"")</f>
        <v>126000</v>
      </c>
      <c r="E44" s="621">
        <f>IF($A44&lt;&gt;"NÃO SELECIONADO",'20_Distribuição por Fonte'!V45,"")</f>
        <v>0</v>
      </c>
      <c r="F44" s="621">
        <f>IF($A44&lt;&gt;"NÃO SELECIONADO",'20_Distribuição por Fonte'!T45,"")</f>
        <v>0</v>
      </c>
      <c r="G44" s="621">
        <f>IF($A44&lt;&gt;"NÃO SELECIONADO",'20_Distribuição por Fonte'!U45,"")</f>
        <v>0</v>
      </c>
    </row>
    <row r="45" spans="1:7" ht="51">
      <c r="A45" s="619" t="str">
        <f>IF('6_ME Comp Subcomp e Produtos'!F46="Sim",'6_ME Comp Subcomp e Produtos'!A46,"NÃO SELECIONADO")</f>
        <v>Programa de capacitação de usuários e gestores de TI implantado e avaliado</v>
      </c>
      <c r="B45" s="620" t="str">
        <f>IF($A45&lt;&gt;"NÃO SELECIONADO",'14_Subcomp 2_5'!B11,"")</f>
        <v>Elaborar plano de capacitação
Realizar capacitação
Avaliar capacitação</v>
      </c>
      <c r="C45" s="620" t="str">
        <f>IF($A45&lt;&gt;"NÃO SELECIONADO",'14_Subcomp 2_5'!C11,"")</f>
        <v>Meta: 200 usuários e gestores de TI capacitados em 05 anos
Indicador: Nº usuários e gestores de TI capacitados</v>
      </c>
      <c r="D45" s="621">
        <f>IF($A45&lt;&gt;"NÃO SELECIONADO",'19_Cronograma Físico Financeiro'!B46,"")</f>
        <v>100000</v>
      </c>
      <c r="E45" s="621">
        <f>IF($A45&lt;&gt;"NÃO SELECIONADO",'20_Distribuição por Fonte'!V46,"")</f>
        <v>0</v>
      </c>
      <c r="F45" s="621">
        <f>IF($A45&lt;&gt;"NÃO SELECIONADO",'20_Distribuição por Fonte'!T46,"")</f>
        <v>0</v>
      </c>
      <c r="G45" s="621">
        <f>IF($A45&lt;&gt;"NÃO SELECIONADO",'20_Distribuição por Fonte'!U46,"")</f>
        <v>0</v>
      </c>
    </row>
    <row r="46" spans="1:7" ht="89.25">
      <c r="A46" s="619" t="str">
        <f>IF('6_ME Comp Subcomp e Produtos'!F47="Sim",'6_ME Comp Subcomp e Produtos'!A47,"NÃO SELECIONADO")</f>
        <v>Parque tecnológico do TC revisto e implementado</v>
      </c>
      <c r="B46" s="620" t="str">
        <f>IF($A46&lt;&gt;"NÃO SELECIONADO",'14_Subcomp 2_5'!B16,"")</f>
        <v>Inventariar parque tecnológico
Identificar defasagens
Especificar equipamentos
Adquirir equipamentos
Instalar equipamentos
Desenvolver aplicativo 
Remodelar Página da Internet</v>
      </c>
      <c r="C46" s="620" t="str">
        <f>IF($A46&lt;&gt;"NÃO SELECIONADO",'14_Subcomp 2_5'!C16,"")</f>
        <v>Meta: 293 equipamentos de TI adquiridos para renovação do parque tecnológico
Indicador: Nº equipamentos de TI adquiridos</v>
      </c>
      <c r="D46" s="621">
        <f>IF($A46&lt;&gt;"NÃO SELECIONADO",'19_Cronograma Físico Financeiro'!B47,"")</f>
        <v>912837.72</v>
      </c>
      <c r="E46" s="621">
        <f>IF($A46&lt;&gt;"NÃO SELECIONADO",'20_Distribuição por Fonte'!V47,"")</f>
        <v>0</v>
      </c>
      <c r="F46" s="621">
        <f>IF($A46&lt;&gt;"NÃO SELECIONADO",'20_Distribuição por Fonte'!T47,"")</f>
        <v>0</v>
      </c>
      <c r="G46" s="621">
        <f>IF($A46&lt;&gt;"NÃO SELECIONADO",'20_Distribuição por Fonte'!U47,"")</f>
        <v>0</v>
      </c>
    </row>
    <row r="47" spans="1:7" ht="20.25" customHeight="1" hidden="1">
      <c r="A47" s="619" t="str">
        <f>IF('6_ME Comp Subcomp e Produtos'!F48="Sim",'6_ME Comp Subcomp e Produtos'!A48,"NÃO SELECIONADO")</f>
        <v>NÃO SELECIONADO</v>
      </c>
      <c r="B47" s="620">
        <f>IF($A47&lt;&gt;"NÃO SELECIONADO",'14_Subcomp 2_5'!B21,"")</f>
      </c>
      <c r="C47" s="620">
        <f>IF($A47&lt;&gt;"NÃO SELECIONADO",'14_Subcomp 2_5'!C21,"")</f>
      </c>
      <c r="D47" s="621">
        <f>IF($A47&lt;&gt;"NÃO SELECIONADO",'19_Cronograma Físico Financeiro'!B48,"")</f>
      </c>
      <c r="E47" s="621">
        <f>IF($A47&lt;&gt;"NÃO SELECIONADO",'20_Distribuição por Fonte'!V48,"")</f>
      </c>
      <c r="F47" s="621">
        <f>IF($A47&lt;&gt;"NÃO SELECIONADO",'20_Distribuição por Fonte'!T48,"")</f>
      </c>
      <c r="G47" s="621">
        <f>IF($A47&lt;&gt;"NÃO SELECIONADO",'20_Distribuição por Fonte'!U48,"")</f>
      </c>
    </row>
    <row r="48" spans="1:7" ht="20.25" customHeight="1" hidden="1">
      <c r="A48" s="619" t="str">
        <f>IF('6_ME Comp Subcomp e Produtos'!F49="Sim",'6_ME Comp Subcomp e Produtos'!A49,"NÃO SELECIONADO")</f>
        <v>NÃO SELECIONADO</v>
      </c>
      <c r="B48" s="620">
        <f>IF($A48&lt;&gt;"NÃO SELECIONADO",'14_Subcomp 2_5'!B26,"")</f>
      </c>
      <c r="C48" s="620">
        <f>IF($A48&lt;&gt;"NÃO SELECIONADO",'14_Subcomp 2_5'!C26,"")</f>
      </c>
      <c r="D48" s="621">
        <f>IF($A48&lt;&gt;"NÃO SELECIONADO",'19_Cronograma Físico Financeiro'!B49,"")</f>
      </c>
      <c r="E48" s="621">
        <f>IF($A48&lt;&gt;"NÃO SELECIONADO",'20_Distribuição por Fonte'!V49,"")</f>
      </c>
      <c r="F48" s="621">
        <f>IF($A48&lt;&gt;"NÃO SELECIONADO",'20_Distribuição por Fonte'!T49,"")</f>
      </c>
      <c r="G48" s="621">
        <f>IF($A48&lt;&gt;"NÃO SELECIONADO",'20_Distribuição por Fonte'!U49,"")</f>
      </c>
    </row>
    <row r="49" spans="1:7" ht="23.25" customHeight="1">
      <c r="A49" s="854" t="str">
        <f>CONCATENATE("Subcomponente: ",'6_ME Comp Subcomp e Produtos'!A50)</f>
        <v>Subcomponente: 2.6. Adequação da política e gestão de pessoal</v>
      </c>
      <c r="B49" s="854"/>
      <c r="C49" s="854"/>
      <c r="D49" s="618">
        <f>SUM(D50:D54)</f>
        <v>324639.86</v>
      </c>
      <c r="E49" s="618">
        <f>SUM(E50:E54)</f>
        <v>26325.12</v>
      </c>
      <c r="F49" s="618">
        <f>SUM(F50:F54)</f>
        <v>26325.12</v>
      </c>
      <c r="G49" s="618">
        <f>SUM(G50:G54)</f>
        <v>0</v>
      </c>
    </row>
    <row r="50" spans="1:7" ht="63.75">
      <c r="A50" s="619" t="str">
        <f>IF('6_ME Comp Subcomp e Produtos'!F51="Sim",'6_ME Comp Subcomp e Produtos'!A51,"NÃO SELECIONADO")</f>
        <v>Política de Gestão de Pessoas definida </v>
      </c>
      <c r="B50" s="620" t="str">
        <f>IF($A50&lt;&gt;"NÃO SELECIONADO",'15_Subcomp 2_6'!B6,"")</f>
        <v>Conhecer e avaliar soluções técnicas
Realizar diagnóstico
Elaborar política RH
Implantar política RH
Informatizar registros funcionais</v>
      </c>
      <c r="C50" s="620" t="str">
        <f>IF($A50&lt;&gt;"NÃO SELECIONADO",'15_Subcomp 2_6'!C6,"")</f>
        <v>Meta: Política de recursos Humanos definida e  implementada em até 5 anos
Indicador: Nº Política definida e implantada</v>
      </c>
      <c r="D50" s="621">
        <f>IF($A50&lt;&gt;"NÃO SELECIONADO",'19_Cronograma Físico Financeiro'!B51,"")</f>
        <v>92264.04999999999</v>
      </c>
      <c r="E50" s="621">
        <f>IF($A50&lt;&gt;"NÃO SELECIONADO",'20_Distribuição por Fonte'!V51,"")</f>
        <v>0</v>
      </c>
      <c r="F50" s="621">
        <f>IF($A50&lt;&gt;"NÃO SELECIONADO",'20_Distribuição por Fonte'!T51,"")</f>
        <v>0</v>
      </c>
      <c r="G50" s="621">
        <f>IF($A50&lt;&gt;"NÃO SELECIONADO",'20_Distribuição por Fonte'!U51,"")</f>
        <v>0</v>
      </c>
    </row>
    <row r="51" spans="1:7" ht="76.5">
      <c r="A51" s="619" t="str">
        <f>IF('6_ME Comp Subcomp e Produtos'!F52="Sim",'6_ME Comp Subcomp e Produtos'!A52,"NÃO SELECIONADO")</f>
        <v>Instituto de Contas estruturado com programa de capacitação elaborado, implantado e avaliado</v>
      </c>
      <c r="B51" s="620" t="str">
        <f>IF($A51&lt;&gt;"NÃO SELECIONADO",'15_Subcomp 2_6'!B11,"")</f>
        <v>Conhecer e avaliar soluções técnicas
Elaborar plano de capacitação
Promover a capacitação  
Avaliar capacitação
Instalar salas de treinamento</v>
      </c>
      <c r="C51" s="620" t="str">
        <f>IF($A51&lt;&gt;"NÃO SELECIONADO",'15_Subcomp 2_6'!C11,"")</f>
        <v>Meta: 100 participações de servidores em eventos de capacitação promovidos pelo ICON.
Indicador: Nº participação dos servidores em capacitações</v>
      </c>
      <c r="D51" s="621">
        <f>IF($A51&lt;&gt;"NÃO SELECIONADO",'19_Cronograma Físico Financeiro'!B52,"")</f>
        <v>232375.81</v>
      </c>
      <c r="E51" s="621">
        <f>IF($A51&lt;&gt;"NÃO SELECIONADO",'20_Distribuição por Fonte'!V52,"")</f>
        <v>26325.12</v>
      </c>
      <c r="F51" s="621">
        <f>IF($A51&lt;&gt;"NÃO SELECIONADO",'20_Distribuição por Fonte'!T52,"")</f>
        <v>26325.12</v>
      </c>
      <c r="G51" s="621">
        <f>IF($A51&lt;&gt;"NÃO SELECIONADO",'20_Distribuição por Fonte'!U52,"")</f>
        <v>0</v>
      </c>
    </row>
    <row r="52" spans="1:7" ht="14.25" hidden="1">
      <c r="A52" s="619" t="str">
        <f>IF('6_ME Comp Subcomp e Produtos'!F53="Sim",'6_ME Comp Subcomp e Produtos'!A53,"NÃO SELECIONADO")</f>
        <v>NÃO SELECIONADO</v>
      </c>
      <c r="B52" s="620">
        <f>IF($A52&lt;&gt;"NÃO SELECIONADO",'15_Subcomp 2_6'!B16,"")</f>
      </c>
      <c r="C52" s="620">
        <f>IF($A52&lt;&gt;"NÃO SELECIONADO",'15_Subcomp 2_6'!C16,"")</f>
      </c>
      <c r="D52" s="621">
        <f>IF($A52&lt;&gt;"NÃO SELECIONADO",'19_Cronograma Físico Financeiro'!B53,"")</f>
      </c>
      <c r="E52" s="621">
        <f>IF($A52&lt;&gt;"NÃO SELECIONADO",'20_Distribuição por Fonte'!V53,"")</f>
      </c>
      <c r="F52" s="621">
        <f>IF($A52&lt;&gt;"NÃO SELECIONADO",'20_Distribuição por Fonte'!T53,"")</f>
      </c>
      <c r="G52" s="621">
        <f>IF($A52&lt;&gt;"NÃO SELECIONADO",'20_Distribuição por Fonte'!U53,"")</f>
      </c>
    </row>
    <row r="53" spans="1:7" ht="20.25" customHeight="1" hidden="1">
      <c r="A53" s="619" t="str">
        <f>IF('6_ME Comp Subcomp e Produtos'!F54="Sim",'6_ME Comp Subcomp e Produtos'!A54,"NÃO SELECIONADO")</f>
        <v>NÃO SELECIONADO</v>
      </c>
      <c r="B53" s="620">
        <f>IF($A53&lt;&gt;"NÃO SELECIONADO",'15_Subcomp 2_6'!B21,"")</f>
      </c>
      <c r="C53" s="620">
        <f>IF($A53&lt;&gt;"NÃO SELECIONADO",'15_Subcomp 2_6'!C21,"")</f>
      </c>
      <c r="D53" s="621">
        <f>IF($A53&lt;&gt;"NÃO SELECIONADO",'19_Cronograma Físico Financeiro'!B54,"")</f>
      </c>
      <c r="E53" s="621">
        <f>IF($A53&lt;&gt;"NÃO SELECIONADO",'20_Distribuição por Fonte'!V54,"")</f>
      </c>
      <c r="F53" s="621">
        <f>IF($A53&lt;&gt;"NÃO SELECIONADO",'20_Distribuição por Fonte'!T54,"")</f>
      </c>
      <c r="G53" s="621">
        <f>IF($A53&lt;&gt;"NÃO SELECIONADO",'20_Distribuição por Fonte'!U54,"")</f>
      </c>
    </row>
    <row r="54" spans="1:7" ht="20.25" customHeight="1" hidden="1">
      <c r="A54" s="619" t="str">
        <f>IF('6_ME Comp Subcomp e Produtos'!F55="Sim",'6_ME Comp Subcomp e Produtos'!A55,"NÃO SELECIONADO")</f>
        <v>NÃO SELECIONADO</v>
      </c>
      <c r="B54" s="620">
        <f>IF($A54&lt;&gt;"NÃO SELECIONADO",'15_Subcomp 2_6'!B26,"")</f>
      </c>
      <c r="C54" s="620">
        <f>IF($A54&lt;&gt;"NÃO SELECIONADO",'15_Subcomp 2_6'!C26,"")</f>
      </c>
      <c r="D54" s="621">
        <f>IF($A54&lt;&gt;"NÃO SELECIONADO",'19_Cronograma Físico Financeiro'!B55,"")</f>
      </c>
      <c r="E54" s="621">
        <f>IF($A54&lt;&gt;"NÃO SELECIONADO",'20_Distribuição por Fonte'!V55,"")</f>
      </c>
      <c r="F54" s="621">
        <f>IF($A54&lt;&gt;"NÃO SELECIONADO",'20_Distribuição por Fonte'!T55,"")</f>
      </c>
      <c r="G54" s="621">
        <f>IF($A54&lt;&gt;"NÃO SELECIONADO",'20_Distribuição por Fonte'!U55,"")</f>
      </c>
    </row>
    <row r="55" spans="1:7" ht="19.5" customHeight="1">
      <c r="A55" s="622" t="str">
        <f>'6_ME Comp Subcomp e Produtos'!A56</f>
        <v>ADMINISTRAÇÃO</v>
      </c>
      <c r="B55" s="625"/>
      <c r="C55" s="626"/>
      <c r="D55" s="627">
        <f>D56+D62</f>
        <v>130992.51000000001</v>
      </c>
      <c r="E55" s="627">
        <f>E56+E62</f>
        <v>0</v>
      </c>
      <c r="F55" s="627">
        <f>F56+F62</f>
        <v>0</v>
      </c>
      <c r="G55" s="627">
        <f>G56+G62</f>
        <v>0</v>
      </c>
    </row>
    <row r="56" spans="1:7" ht="24" customHeight="1">
      <c r="A56" s="854" t="str">
        <f>CONCATENATE("Subcomponente: ",'6_ME Comp Subcomp e Produtos'!A57)</f>
        <v>Subcomponente: A.1 Administração do projeto</v>
      </c>
      <c r="B56" s="854"/>
      <c r="C56" s="854"/>
      <c r="D56" s="618">
        <f>SUM(D57:D61)</f>
        <v>83814.22</v>
      </c>
      <c r="E56" s="618">
        <f>SUM(E57:E61)</f>
        <v>0</v>
      </c>
      <c r="F56" s="618">
        <f>SUM(F57:F61)</f>
        <v>0</v>
      </c>
      <c r="G56" s="618">
        <f>SUM(G57:G61)</f>
        <v>0</v>
      </c>
    </row>
    <row r="57" spans="1:7" ht="63.75">
      <c r="A57" s="619" t="str">
        <f>IF('6_ME Comp Subcomp e Produtos'!F58="Sim",'6_ME Comp Subcomp e Produtos'!A58,"NÃO SELECIONADO")</f>
        <v>UEL instituída (definição de pessoal, designações, vinculação), estruturada (física e equipamentos) e instalada.</v>
      </c>
      <c r="B57" s="620" t="str">
        <f>IF($A57&lt;&gt;"NÃO SELECIONADO",'16_Admin Projeto'!B6,"")</f>
        <v>Definir equipe
Integrar UEL à estrutura organizacional
Identificar e adequar área física
Instalar mobiliário, equipamentos e material de apoio e comunicação</v>
      </c>
      <c r="C57" s="620" t="str">
        <f>IF($A57&lt;&gt;"NÃO SELECIONADO",'16_Admin Projeto'!C6,"")</f>
        <v>Meta: UEL implantada com 3 profissionais alocados em 1 ano
Indicador: Nº UEL implantada </v>
      </c>
      <c r="D57" s="621">
        <f>IF($A57&lt;&gt;"NÃO SELECIONADO",'19_Cronograma Físico Financeiro'!B58,"")</f>
        <v>5690</v>
      </c>
      <c r="E57" s="621">
        <f>IF($A57&lt;&gt;"NÃO SELECIONADO",'20_Distribuição por Fonte'!V59,"")</f>
        <v>0</v>
      </c>
      <c r="F57" s="621">
        <f>IF($A57&lt;&gt;"NÃO SELECIONADO",'20_Distribuição por Fonte'!T59,"")</f>
        <v>0</v>
      </c>
      <c r="G57" s="621">
        <f>IF($A57&lt;&gt;"NÃO SELECIONADO",'20_Distribuição por Fonte'!U59,"")</f>
        <v>0</v>
      </c>
    </row>
    <row r="58" spans="1:7" ht="76.5">
      <c r="A58" s="619" t="str">
        <f>IF('6_ME Comp Subcomp e Produtos'!F59="Sim",'6_ME Comp Subcomp e Produtos'!A59,"NÃO SELECIONADO")</f>
        <v>Equipe da UEL capacitada</v>
      </c>
      <c r="B58" s="620" t="str">
        <f>IF($A58&lt;&gt;"NÃO SELECIONADO",'16_Admin Projeto'!B11,"")</f>
        <v>Dar conhecimento aos servidores designados para a UEL sobre o PROMOEX
Capacitar equipe do TCE-SC para elaboração do Projeto
Capacitar UEL na gestão do projeto
Elaborar e executar Projeto do TCE-SC</v>
      </c>
      <c r="C58" s="620" t="str">
        <f>IF($A58&lt;&gt;"NÃO SELECIONADO",'16_Admin Projeto'!C11,"")</f>
        <v>Meta: 80 horas de capacitação em elaboração e gerenciamento de projetos para 3 profissionais
Indicador: Somatório de horas de capacitação/6 profissionias</v>
      </c>
      <c r="D58" s="621">
        <f>IF($A58&lt;&gt;"NÃO SELECIONADO",'19_Cronograma Físico Financeiro'!B59,"")</f>
        <v>69618.38</v>
      </c>
      <c r="E58" s="621">
        <f>IF($A58&lt;&gt;"NÃO SELECIONADO",'20_Distribuição por Fonte'!V60,"")</f>
        <v>0</v>
      </c>
      <c r="F58" s="621">
        <f>IF($A58&lt;&gt;"NÃO SELECIONADO",'20_Distribuição por Fonte'!T60,"")</f>
        <v>0</v>
      </c>
      <c r="G58" s="621">
        <f>IF($A58&lt;&gt;"NÃO SELECIONADO",'20_Distribuição por Fonte'!U60,"")</f>
        <v>0</v>
      </c>
    </row>
    <row r="59" spans="1:7" ht="63.75">
      <c r="A59" s="619" t="str">
        <f>IF('6_ME Comp Subcomp e Produtos'!F60="Sim",'6_ME Comp Subcomp e Produtos'!A60,"NÃO SELECIONADO")</f>
        <v>Plano de Ação para implementação do projeto elaborado </v>
      </c>
      <c r="B59" s="620" t="str">
        <f>IF($A59&lt;&gt;"NÃO SELECIONADO",'16_Admin Projeto'!B16,"")</f>
        <v>Conhecer metodologia planejamernto operacional
Elaborar o plano de Ação
Difundir plano de ação
Implantar plano de ação</v>
      </c>
      <c r="C59" s="620" t="str">
        <f>IF($A59&lt;&gt;"NÃO SELECIONADO",'16_Admin Projeto'!C16,"")</f>
        <v>Meta: Plano de Ação para implementação do projeto elaborado em 5 anos
Indicador: Somatório POAS/período total projeto</v>
      </c>
      <c r="D59" s="621">
        <f>IF($A59&lt;&gt;"NÃO SELECIONADO",'19_Cronograma Físico Financeiro'!B60,"")</f>
        <v>8505.84</v>
      </c>
      <c r="E59" s="621">
        <f>IF($A59&lt;&gt;"NÃO SELECIONADO",'20_Distribuição por Fonte'!V61,"")</f>
        <v>0</v>
      </c>
      <c r="F59" s="621">
        <f>IF($A59&lt;&gt;"NÃO SELECIONADO",'20_Distribuição por Fonte'!T61,"")</f>
        <v>0</v>
      </c>
      <c r="G59" s="621">
        <f>IF($A59&lt;&gt;"NÃO SELECIONADO",'20_Distribuição por Fonte'!U61,"")</f>
        <v>0</v>
      </c>
    </row>
    <row r="60" spans="1:7" ht="18.75" customHeight="1" hidden="1">
      <c r="A60" s="619" t="str">
        <f>IF('6_ME Comp Subcomp e Produtos'!F61="Sim",'6_ME Comp Subcomp e Produtos'!A61,"NÃO SELECIONADO")</f>
        <v>NÃO SELECIONADO</v>
      </c>
      <c r="B60" s="620">
        <f>IF($A60&lt;&gt;"NÃO SELECIONADO",'16_Admin Projeto'!B21,"")</f>
      </c>
      <c r="C60" s="620">
        <f>IF($A60&lt;&gt;"NÃO SELECIONADO",'16_Admin Projeto'!C21,"")</f>
      </c>
      <c r="D60" s="621">
        <f>IF($A60&lt;&gt;"NÃO SELECIONADO",'19_Cronograma Físico Financeiro'!B61,"")</f>
      </c>
      <c r="E60" s="621">
        <f>IF($A60&lt;&gt;"NÃO SELECIONADO",'20_Distribuição por Fonte'!V62,"")</f>
      </c>
      <c r="F60" s="621">
        <f>IF($A60&lt;&gt;"NÃO SELECIONADO",'20_Distribuição por Fonte'!T62,"")</f>
      </c>
      <c r="G60" s="621">
        <f>IF($A60&lt;&gt;"NÃO SELECIONADO",'20_Distribuição por Fonte'!U62,"")</f>
      </c>
    </row>
    <row r="61" spans="1:7" ht="18.75" customHeight="1" hidden="1">
      <c r="A61" s="619" t="str">
        <f>IF('6_ME Comp Subcomp e Produtos'!F62="Sim",'6_ME Comp Subcomp e Produtos'!A62,"NÃO SELECIONADO")</f>
        <v>NÃO SELECIONADO</v>
      </c>
      <c r="B61" s="620">
        <f>IF($A61&lt;&gt;"NÃO SELECIONADO",'16_Admin Projeto'!B26,"")</f>
      </c>
      <c r="C61" s="620">
        <f>IF($A61&lt;&gt;"NÃO SELECIONADO",'16_Admin Projeto'!C26,"")</f>
      </c>
      <c r="D61" s="621">
        <f>IF($A61&lt;&gt;"NÃO SELECIONADO",'19_Cronograma Físico Financeiro'!B62,"")</f>
      </c>
      <c r="E61" s="621">
        <f>IF($A61&lt;&gt;"NÃO SELECIONADO",'20_Distribuição por Fonte'!V63,"")</f>
      </c>
      <c r="F61" s="621">
        <f>IF($A61&lt;&gt;"NÃO SELECIONADO",'20_Distribuição por Fonte'!T63,"")</f>
      </c>
      <c r="G61" s="621">
        <f>IF($A61&lt;&gt;"NÃO SELECIONADO",'20_Distribuição por Fonte'!U63,"")</f>
      </c>
    </row>
    <row r="62" spans="1:7" ht="21.75" customHeight="1">
      <c r="A62" s="854" t="str">
        <f>CONCATENATE("Subcomponente: ",'6_ME Comp Subcomp e Produtos'!A63)</f>
        <v>Subcomponente: A.2 Monitoramento e avaliação</v>
      </c>
      <c r="B62" s="854"/>
      <c r="C62" s="854"/>
      <c r="D62" s="618">
        <f>SUM(D63:D67)</f>
        <v>47178.29</v>
      </c>
      <c r="E62" s="618">
        <f>SUM(E63:E67)</f>
        <v>0</v>
      </c>
      <c r="F62" s="618">
        <f>SUM(F63:F67)</f>
        <v>0</v>
      </c>
      <c r="G62" s="618">
        <f>SUM(G63:G67)</f>
        <v>0</v>
      </c>
    </row>
    <row r="63" spans="1:7" ht="63.75">
      <c r="A63" s="619" t="str">
        <f>IF('6_ME Comp Subcomp e Produtos'!F64="Sim",'6_ME Comp Subcomp e Produtos'!A64,"NÃO SELECIONADO")</f>
        <v>Sistemática de gestão, monitoramento e avaliação do projeto criada e implantada</v>
      </c>
      <c r="B63" s="620" t="str">
        <f>IF($A63&lt;&gt;"NÃO SELECIONADO",'17_Monit Avaliação'!B6,"")</f>
        <v>Capacitar equipe
Participar de reuniões técnicas
Implantar procedimentos
Monitorar e avaliar projeto</v>
      </c>
      <c r="C63" s="620" t="str">
        <f>IF($A63&lt;&gt;"NÃO SELECIONADO",'17_Monit Avaliação'!C6,"")</f>
        <v>Meta: 40 horas de capacitação em monitoramento e avaliação de projetos para 3 profissionais
Indicador: Somatório de horas de capacitação/3 profissionias</v>
      </c>
      <c r="D63" s="621">
        <f>IF($A63&lt;&gt;"NÃO SELECIONADO",'19_Cronograma Físico Financeiro'!B64,"")</f>
        <v>47178.29</v>
      </c>
      <c r="E63" s="621">
        <f>IF($A63&lt;&gt;"NÃO SELECIONADO",'20_Distribuição por Fonte'!V65,"")</f>
        <v>0</v>
      </c>
      <c r="F63" s="621">
        <f>IF($A63&lt;&gt;"NÃO SELECIONADO",'20_Distribuição por Fonte'!T65,"")</f>
        <v>0</v>
      </c>
      <c r="G63" s="621">
        <f>IF($A63&lt;&gt;"NÃO SELECIONADO",'20_Distribuição por Fonte'!U65,"")</f>
        <v>0</v>
      </c>
    </row>
    <row r="64" spans="1:7" ht="17.25" customHeight="1" hidden="1">
      <c r="A64" s="619" t="str">
        <f>IF('6_ME Comp Subcomp e Produtos'!F65="Sim",'6_ME Comp Subcomp e Produtos'!A65,"NÃO SELECIONADO")</f>
        <v>NÃO SELECIONADO</v>
      </c>
      <c r="B64" s="620">
        <f>IF($A64&lt;&gt;"NÃO SELECIONADO",'17_Monit Avaliação'!B11,"")</f>
      </c>
      <c r="C64" s="620">
        <f>IF($A64&lt;&gt;"NÃO SELECIONADO",'17_Monit Avaliação'!C11,"")</f>
      </c>
      <c r="D64" s="621">
        <f>IF($A64&lt;&gt;"NÃO SELECIONADO",'19_Cronograma Físico Financeiro'!B65,"")</f>
      </c>
      <c r="E64" s="621">
        <f>IF($A64&lt;&gt;"NÃO SELECIONADO",'20_Distribuição por Fonte'!V66,"")</f>
      </c>
      <c r="F64" s="621">
        <f>IF($A64&lt;&gt;"NÃO SELECIONADO",'20_Distribuição por Fonte'!T66,"")</f>
      </c>
      <c r="G64" s="621">
        <f>IF($A64&lt;&gt;"NÃO SELECIONADO",'20_Distribuição por Fonte'!U66,"")</f>
      </c>
    </row>
    <row r="65" spans="1:7" ht="17.25" customHeight="1" hidden="1">
      <c r="A65" s="619" t="str">
        <f>IF('6_ME Comp Subcomp e Produtos'!F66="Sim",'6_ME Comp Subcomp e Produtos'!A66,"NÃO SELECIONADO")</f>
        <v>NÃO SELECIONADO</v>
      </c>
      <c r="B65" s="620">
        <f>IF($A65&lt;&gt;"NÃO SELECIONADO",'17_Monit Avaliação'!B16,"")</f>
      </c>
      <c r="C65" s="620">
        <f>IF($A65&lt;&gt;"NÃO SELECIONADO",'17_Monit Avaliação'!C16,"")</f>
      </c>
      <c r="D65" s="621">
        <f>IF($A65&lt;&gt;"NÃO SELECIONADO",'19_Cronograma Físico Financeiro'!B66,"")</f>
      </c>
      <c r="E65" s="621">
        <f>IF($A65&lt;&gt;"NÃO SELECIONADO",'20_Distribuição por Fonte'!V67,"")</f>
      </c>
      <c r="F65" s="621">
        <f>IF($A65&lt;&gt;"NÃO SELECIONADO",'20_Distribuição por Fonte'!T67,"")</f>
      </c>
      <c r="G65" s="621">
        <f>IF($A65&lt;&gt;"NÃO SELECIONADO",'20_Distribuição por Fonte'!U67,"")</f>
      </c>
    </row>
    <row r="66" spans="1:7" ht="17.25" customHeight="1" hidden="1">
      <c r="A66" s="619" t="str">
        <f>IF('6_ME Comp Subcomp e Produtos'!F67="Sim",'6_ME Comp Subcomp e Produtos'!A67,"NÃO SELECIONADO")</f>
        <v>NÃO SELECIONADO</v>
      </c>
      <c r="B66" s="620">
        <f>IF($A66&lt;&gt;"NÃO SELECIONADO",'17_Monit Avaliação'!B21,"")</f>
      </c>
      <c r="C66" s="620">
        <f>IF($A66&lt;&gt;"NÃO SELECIONADO",'17_Monit Avaliação'!C21,"")</f>
      </c>
      <c r="D66" s="621">
        <f>IF($A66&lt;&gt;"NÃO SELECIONADO",'19_Cronograma Físico Financeiro'!B67,"")</f>
      </c>
      <c r="E66" s="621">
        <f>IF($A66&lt;&gt;"NÃO SELECIONADO",'20_Distribuição por Fonte'!V68,"")</f>
      </c>
      <c r="F66" s="621">
        <f>IF($A66&lt;&gt;"NÃO SELECIONADO",'20_Distribuição por Fonte'!T68,"")</f>
      </c>
      <c r="G66" s="621">
        <f>IF($A66&lt;&gt;"NÃO SELECIONADO",'20_Distribuição por Fonte'!U68,"")</f>
      </c>
    </row>
    <row r="67" spans="1:7" ht="17.25" customHeight="1" hidden="1">
      <c r="A67" s="619" t="str">
        <f>IF('6_ME Comp Subcomp e Produtos'!F68="Sim",'6_ME Comp Subcomp e Produtos'!A68,"NÃO SELECIONADO")</f>
        <v>NÃO SELECIONADO</v>
      </c>
      <c r="B67" s="620">
        <f>IF($A67&lt;&gt;"NÃO SELECIONADO",'17_Monit Avaliação'!B26,"")</f>
      </c>
      <c r="C67" s="620">
        <f>IF($A67&lt;&gt;"NÃO SELECIONADO",'17_Monit Avaliação'!C26,"")</f>
      </c>
      <c r="D67" s="621">
        <f>IF($A67&lt;&gt;"NÃO SELECIONADO",'19_Cronograma Físico Financeiro'!B68,"")</f>
      </c>
      <c r="E67" s="621">
        <f>IF($A67&lt;&gt;"NÃO SELECIONADO",'20_Distribuição por Fonte'!V69,"")</f>
      </c>
      <c r="F67" s="621">
        <f>IF($A67&lt;&gt;"NÃO SELECIONADO",'20_Distribuição por Fonte'!T69,"")</f>
      </c>
      <c r="G67" s="621">
        <f>IF($A67&lt;&gt;"NÃO SELECIONADO",'20_Distribuição por Fonte'!U69,"")</f>
      </c>
    </row>
  </sheetData>
  <sheetProtection selectLockedCells="1" selectUnlockedCells="1"/>
  <mergeCells count="18">
    <mergeCell ref="A37:C37"/>
    <mergeCell ref="A43:C43"/>
    <mergeCell ref="A49:C49"/>
    <mergeCell ref="A56:C56"/>
    <mergeCell ref="A62:C62"/>
    <mergeCell ref="A7:C7"/>
    <mergeCell ref="A11:C11"/>
    <mergeCell ref="A14:C14"/>
    <mergeCell ref="A19:C19"/>
    <mergeCell ref="A25:C25"/>
    <mergeCell ref="A31:C31"/>
    <mergeCell ref="A1:G1"/>
    <mergeCell ref="A2:G2"/>
    <mergeCell ref="A3:A4"/>
    <mergeCell ref="B3:B4"/>
    <mergeCell ref="C3:C4"/>
    <mergeCell ref="D3:D4"/>
    <mergeCell ref="E3:E4"/>
  </mergeCells>
  <printOptions/>
  <pageMargins left="0.8958333333333334" right="0.27569444444444446" top="0.5097222222222222" bottom="0.8180555555555555" header="0.5118055555555555" footer="0.5527777777777778"/>
  <pageSetup horizontalDpi="300" verticalDpi="300" orientation="portrait" paperSize="9" scale="49" r:id="rId3"/>
  <headerFooter alignWithMargins="0">
    <oddFooter>&amp;C&amp;"Times New Roman,Normal"&amp;12&amp;A</oddFooter>
  </headerFooter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B2:K12"/>
  <sheetViews>
    <sheetView view="pageBreakPreview" zoomScale="85" zoomScaleNormal="85" zoomScaleSheetLayoutView="85" zoomScalePageLayoutView="0" workbookViewId="0" topLeftCell="A1">
      <selection activeCell="K11" sqref="K11"/>
    </sheetView>
  </sheetViews>
  <sheetFormatPr defaultColWidth="11.57421875" defaultRowHeight="12.75"/>
  <cols>
    <col min="1" max="1" width="11.57421875" style="0" customWidth="1"/>
    <col min="2" max="2" width="13.28125" style="0" bestFit="1" customWidth="1"/>
    <col min="3" max="5" width="11.57421875" style="0" customWidth="1"/>
    <col min="6" max="7" width="12.28125" style="0" bestFit="1" customWidth="1"/>
    <col min="8" max="8" width="13.8515625" style="0" bestFit="1" customWidth="1"/>
    <col min="9" max="9" width="16.00390625" style="0" customWidth="1"/>
    <col min="10" max="10" width="14.28125" style="0" bestFit="1" customWidth="1"/>
    <col min="11" max="11" width="11.7109375" style="0" bestFit="1" customWidth="1"/>
  </cols>
  <sheetData>
    <row r="2" spans="3:10" ht="13.5" customHeight="1">
      <c r="C2" s="867" t="s">
        <v>336</v>
      </c>
      <c r="D2" s="867"/>
      <c r="E2" s="867"/>
      <c r="F2" s="867"/>
      <c r="G2" s="867"/>
      <c r="H2" s="867"/>
      <c r="I2" s="867"/>
      <c r="J2" s="867"/>
    </row>
    <row r="3" spans="3:10" ht="12.75">
      <c r="C3" s="867"/>
      <c r="D3" s="867"/>
      <c r="E3" s="867"/>
      <c r="F3" s="867"/>
      <c r="G3" s="867"/>
      <c r="H3" s="867"/>
      <c r="I3" s="867"/>
      <c r="J3" s="867"/>
    </row>
    <row r="4" spans="3:10" ht="12.75">
      <c r="C4" s="867"/>
      <c r="D4" s="867"/>
      <c r="E4" s="867"/>
      <c r="F4" s="867"/>
      <c r="G4" s="867"/>
      <c r="H4" s="867"/>
      <c r="I4" s="867"/>
      <c r="J4" s="867"/>
    </row>
    <row r="5" spans="3:10" ht="12.75">
      <c r="C5" s="867"/>
      <c r="D5" s="867"/>
      <c r="E5" s="867"/>
      <c r="F5" s="867"/>
      <c r="G5" s="867"/>
      <c r="H5" s="867"/>
      <c r="I5" s="867"/>
      <c r="J5" s="867"/>
    </row>
    <row r="7" spans="2:10" ht="27" customHeight="1">
      <c r="B7" s="704"/>
      <c r="C7" s="705">
        <v>2006</v>
      </c>
      <c r="D7" s="705">
        <v>2007</v>
      </c>
      <c r="E7" s="705">
        <v>2008</v>
      </c>
      <c r="F7" s="705">
        <v>2009</v>
      </c>
      <c r="G7" s="705">
        <v>2010</v>
      </c>
      <c r="H7" s="705">
        <v>2011</v>
      </c>
      <c r="I7" s="705">
        <v>2012</v>
      </c>
      <c r="J7" s="705" t="s">
        <v>261</v>
      </c>
    </row>
    <row r="8" spans="2:10" ht="33.75" customHeight="1">
      <c r="B8" s="706" t="s">
        <v>337</v>
      </c>
      <c r="C8" s="707">
        <v>46408.7</v>
      </c>
      <c r="D8" s="708">
        <v>53894.98</v>
      </c>
      <c r="E8" s="708">
        <v>44123.55</v>
      </c>
      <c r="F8" s="707">
        <v>202646.97999999998</v>
      </c>
      <c r="G8" s="707">
        <v>493829.16000000003</v>
      </c>
      <c r="H8" s="707">
        <v>792186.72</v>
      </c>
      <c r="I8" s="707">
        <v>82325.12</v>
      </c>
      <c r="J8" s="709">
        <f>SUM(C8:I8)</f>
        <v>1715415.21</v>
      </c>
    </row>
    <row r="9" spans="2:11" ht="35.25" customHeight="1">
      <c r="B9" s="706" t="s">
        <v>338</v>
      </c>
      <c r="C9" s="710">
        <v>0</v>
      </c>
      <c r="D9" s="711">
        <v>0</v>
      </c>
      <c r="E9" s="711">
        <v>0</v>
      </c>
      <c r="F9" s="710">
        <v>156140.05</v>
      </c>
      <c r="G9" s="711">
        <v>239099.76</v>
      </c>
      <c r="H9" s="711">
        <v>252142.76</v>
      </c>
      <c r="I9" s="711">
        <v>0</v>
      </c>
      <c r="J9" s="709">
        <f>SUM(C9:I9)</f>
        <v>647382.5700000001</v>
      </c>
      <c r="K9" s="736"/>
    </row>
    <row r="10" spans="2:11" ht="33" customHeight="1">
      <c r="B10" s="706" t="s">
        <v>261</v>
      </c>
      <c r="C10" s="712">
        <f aca="true" t="shared" si="0" ref="C10:I10">C8+C9</f>
        <v>46408.7</v>
      </c>
      <c r="D10" s="712">
        <f t="shared" si="0"/>
        <v>53894.98</v>
      </c>
      <c r="E10" s="712">
        <f t="shared" si="0"/>
        <v>44123.55</v>
      </c>
      <c r="F10" s="712">
        <f t="shared" si="0"/>
        <v>358787.02999999997</v>
      </c>
      <c r="G10" s="712">
        <f t="shared" si="0"/>
        <v>732928.92</v>
      </c>
      <c r="H10" s="712">
        <f t="shared" si="0"/>
        <v>1044329.48</v>
      </c>
      <c r="I10" s="712">
        <f t="shared" si="0"/>
        <v>82325.12</v>
      </c>
      <c r="J10" s="709">
        <f>SUM(C10:I10)</f>
        <v>2362797.7800000003</v>
      </c>
      <c r="K10" s="736"/>
    </row>
    <row r="11" spans="3:10" ht="12.75">
      <c r="C11" s="738"/>
      <c r="D11" s="738"/>
      <c r="E11" s="738"/>
      <c r="F11" s="738"/>
      <c r="G11" s="738"/>
      <c r="H11" s="737"/>
      <c r="I11" s="737"/>
      <c r="J11" s="736"/>
    </row>
    <row r="12" spans="3:8" ht="12.75">
      <c r="C12" s="737"/>
      <c r="D12" s="737"/>
      <c r="E12" s="737"/>
      <c r="F12" s="737"/>
      <c r="G12" s="737"/>
      <c r="H12" s="736"/>
    </row>
  </sheetData>
  <sheetProtection selectLockedCells="1" selectUnlockedCells="1"/>
  <mergeCells count="1">
    <mergeCell ref="C2:J5"/>
  </mergeCells>
  <printOptions/>
  <pageMargins left="0.7875" right="0.65625" top="1.1756944444444444" bottom="1.0527777777777778" header="0.9104166666666667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tabSelected="1" view="pageBreakPreview" zoomScale="85" zoomScaleSheetLayoutView="85" workbookViewId="0" topLeftCell="A1">
      <selection activeCell="A12" sqref="A12"/>
    </sheetView>
  </sheetViews>
  <sheetFormatPr defaultColWidth="8.7109375" defaultRowHeight="12.75"/>
  <cols>
    <col min="1" max="1" width="92.8515625" style="9" customWidth="1"/>
    <col min="2" max="16384" width="8.7109375" style="9" customWidth="1"/>
  </cols>
  <sheetData>
    <row r="1" ht="27.75" customHeight="1">
      <c r="A1" s="25" t="s">
        <v>46</v>
      </c>
    </row>
    <row r="2" ht="26.25" customHeight="1">
      <c r="A2" s="25" t="s">
        <v>47</v>
      </c>
    </row>
    <row r="3" ht="20.25" customHeight="1">
      <c r="A3" s="26" t="s">
        <v>48</v>
      </c>
    </row>
    <row r="4" ht="104.25" customHeight="1">
      <c r="A4" s="746" t="s">
        <v>340</v>
      </c>
    </row>
    <row r="5" ht="133.5" customHeight="1">
      <c r="A5" s="747"/>
    </row>
    <row r="6" ht="117.75" customHeight="1">
      <c r="A6" s="747"/>
    </row>
    <row r="7" ht="14.25">
      <c r="A7" s="27" t="s">
        <v>49</v>
      </c>
    </row>
    <row r="8" ht="66" customHeight="1">
      <c r="A8" s="713" t="s">
        <v>341</v>
      </c>
    </row>
    <row r="9" ht="14.25">
      <c r="A9" s="27" t="s">
        <v>50</v>
      </c>
    </row>
    <row r="10" ht="90.75" customHeight="1">
      <c r="A10" s="28" t="s">
        <v>343</v>
      </c>
    </row>
    <row r="11" ht="14.25">
      <c r="A11" s="27" t="s">
        <v>51</v>
      </c>
    </row>
    <row r="12" ht="155.25" customHeight="1">
      <c r="A12" s="29" t="s">
        <v>342</v>
      </c>
    </row>
  </sheetData>
  <sheetProtection selectLockedCells="1" selectUnlockedCells="1"/>
  <mergeCells count="1">
    <mergeCell ref="A4:A6"/>
  </mergeCells>
  <printOptions/>
  <pageMargins left="0.7480314960629921" right="0.7480314960629921" top="0.6299212598425197" bottom="0.7480314960629921" header="0.5118110236220472" footer="0.6692913385826772"/>
  <pageSetup horizontalDpi="300" verticalDpi="300" orientation="portrait" paperSize="9" scale="90" r:id="rId3"/>
  <headerFooter alignWithMargins="0">
    <oddFooter>&amp;C&amp;9&amp;A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view="pageBreakPreview" zoomScale="85" zoomScaleNormal="85" zoomScaleSheetLayoutView="85" zoomScalePageLayoutView="0" workbookViewId="0" topLeftCell="A1">
      <selection activeCell="C3" sqref="C3"/>
    </sheetView>
  </sheetViews>
  <sheetFormatPr defaultColWidth="8.7109375" defaultRowHeight="12.75" customHeight="1"/>
  <cols>
    <col min="1" max="1" width="90.8515625" style="9" customWidth="1"/>
    <col min="2" max="2" width="80.8515625" style="9" customWidth="1"/>
    <col min="3" max="3" width="26.57421875" style="9" customWidth="1"/>
    <col min="4" max="4" width="13.140625" style="9" customWidth="1"/>
    <col min="5" max="16384" width="8.7109375" style="9" customWidth="1"/>
  </cols>
  <sheetData>
    <row r="1" spans="1:4" ht="15.75">
      <c r="A1" s="30" t="s">
        <v>52</v>
      </c>
      <c r="B1" s="749"/>
      <c r="C1" s="749"/>
      <c r="D1" s="31"/>
    </row>
    <row r="2" spans="1:4" s="34" customFormat="1" ht="25.5" customHeight="1">
      <c r="A2" s="30" t="s">
        <v>53</v>
      </c>
      <c r="B2" s="32"/>
      <c r="C2" s="32"/>
      <c r="D2" s="33"/>
    </row>
    <row r="3" spans="1:3" s="37" customFormat="1" ht="22.5" customHeight="1">
      <c r="A3" s="35" t="s">
        <v>54</v>
      </c>
      <c r="B3" s="35" t="s">
        <v>55</v>
      </c>
      <c r="C3" s="36" t="s">
        <v>56</v>
      </c>
    </row>
    <row r="4" spans="1:3" ht="12" customHeight="1">
      <c r="A4" s="750" t="s">
        <v>57</v>
      </c>
      <c r="B4" s="750"/>
      <c r="C4" s="39"/>
    </row>
    <row r="5" spans="1:3" ht="12" customHeight="1">
      <c r="A5" s="748" t="s">
        <v>58</v>
      </c>
      <c r="B5" s="748"/>
      <c r="C5" s="41"/>
    </row>
    <row r="6" spans="1:3" ht="29.25" customHeight="1">
      <c r="A6" s="42" t="s">
        <v>59</v>
      </c>
      <c r="B6" s="43" t="s">
        <v>60</v>
      </c>
      <c r="C6" s="44" t="s">
        <v>61</v>
      </c>
    </row>
    <row r="7" spans="1:3" ht="29.25" customHeight="1">
      <c r="A7" s="42" t="s">
        <v>62</v>
      </c>
      <c r="B7" s="45" t="s">
        <v>63</v>
      </c>
      <c r="C7" s="44" t="s">
        <v>61</v>
      </c>
    </row>
    <row r="8" spans="1:3" ht="29.25" customHeight="1">
      <c r="A8" s="42" t="s">
        <v>64</v>
      </c>
      <c r="B8" s="45" t="s">
        <v>65</v>
      </c>
      <c r="C8" s="44" t="s">
        <v>61</v>
      </c>
    </row>
    <row r="9" spans="1:3" ht="12" customHeight="1">
      <c r="A9" s="748" t="s">
        <v>66</v>
      </c>
      <c r="B9" s="748"/>
      <c r="C9" s="41"/>
    </row>
    <row r="10" spans="1:3" ht="24.75" customHeight="1">
      <c r="A10" s="46" t="s">
        <v>67</v>
      </c>
      <c r="B10" s="45" t="s">
        <v>68</v>
      </c>
      <c r="C10" s="44" t="s">
        <v>61</v>
      </c>
    </row>
    <row r="11" spans="1:3" ht="36.75" customHeight="1">
      <c r="A11" s="46" t="s">
        <v>69</v>
      </c>
      <c r="B11" s="47" t="s">
        <v>70</v>
      </c>
      <c r="C11" s="44" t="s">
        <v>61</v>
      </c>
    </row>
    <row r="12" spans="1:3" ht="12" customHeight="1">
      <c r="A12" s="748" t="s">
        <v>71</v>
      </c>
      <c r="B12" s="748"/>
      <c r="C12" s="41"/>
    </row>
    <row r="13" spans="1:3" ht="24.75" customHeight="1">
      <c r="A13" s="46" t="s">
        <v>72</v>
      </c>
      <c r="B13" s="47" t="s">
        <v>73</v>
      </c>
      <c r="C13" s="44" t="s">
        <v>61</v>
      </c>
    </row>
    <row r="14" spans="1:3" ht="24.75" customHeight="1">
      <c r="A14" s="46" t="s">
        <v>74</v>
      </c>
      <c r="B14" s="47" t="s">
        <v>75</v>
      </c>
      <c r="C14" s="44" t="s">
        <v>61</v>
      </c>
    </row>
    <row r="15" spans="1:3" ht="24.75" customHeight="1">
      <c r="A15" s="46" t="s">
        <v>76</v>
      </c>
      <c r="B15" s="45" t="s">
        <v>77</v>
      </c>
      <c r="C15" s="44" t="s">
        <v>61</v>
      </c>
    </row>
    <row r="16" spans="1:3" ht="12" customHeight="1">
      <c r="A16" s="750" t="s">
        <v>78</v>
      </c>
      <c r="B16" s="750"/>
      <c r="C16" s="39"/>
    </row>
    <row r="17" spans="1:3" ht="25.5" customHeight="1">
      <c r="A17" s="748" t="s">
        <v>79</v>
      </c>
      <c r="B17" s="748"/>
      <c r="C17" s="41"/>
    </row>
    <row r="18" spans="1:3" ht="27.75" customHeight="1">
      <c r="A18" s="46" t="s">
        <v>80</v>
      </c>
      <c r="B18" s="47" t="s">
        <v>81</v>
      </c>
      <c r="C18" s="49" t="s">
        <v>344</v>
      </c>
    </row>
    <row r="19" spans="1:3" ht="27.75" customHeight="1">
      <c r="A19" s="46" t="s">
        <v>82</v>
      </c>
      <c r="B19" s="45" t="s">
        <v>83</v>
      </c>
      <c r="C19" s="49" t="s">
        <v>344</v>
      </c>
    </row>
    <row r="20" spans="1:3" ht="27.75" customHeight="1">
      <c r="A20" s="42" t="s">
        <v>84</v>
      </c>
      <c r="B20" s="48" t="s">
        <v>85</v>
      </c>
      <c r="C20" s="44" t="s">
        <v>61</v>
      </c>
    </row>
    <row r="21" spans="1:3" ht="12.75" customHeight="1">
      <c r="A21" s="42" t="s">
        <v>425</v>
      </c>
      <c r="B21" s="48" t="s">
        <v>426</v>
      </c>
      <c r="C21" s="44" t="s">
        <v>344</v>
      </c>
    </row>
    <row r="22" spans="1:3" ht="12.75" customHeight="1">
      <c r="A22" s="46"/>
      <c r="B22" s="46"/>
      <c r="C22" s="44"/>
    </row>
    <row r="23" spans="1:3" ht="12" customHeight="1">
      <c r="A23" s="748" t="s">
        <v>86</v>
      </c>
      <c r="B23" s="748"/>
      <c r="C23" s="41"/>
    </row>
    <row r="24" spans="1:3" ht="30.75" customHeight="1">
      <c r="A24" s="46" t="s">
        <v>345</v>
      </c>
      <c r="B24" s="45" t="s">
        <v>346</v>
      </c>
      <c r="C24" s="49" t="s">
        <v>344</v>
      </c>
    </row>
    <row r="25" spans="1:3" ht="21" customHeight="1">
      <c r="A25" s="46" t="s">
        <v>382</v>
      </c>
      <c r="B25" s="45" t="s">
        <v>383</v>
      </c>
      <c r="C25" s="49" t="s">
        <v>344</v>
      </c>
    </row>
    <row r="26" spans="1:3" ht="19.5" customHeight="1" hidden="1">
      <c r="A26" s="46"/>
      <c r="B26" s="45"/>
      <c r="C26" s="49"/>
    </row>
    <row r="27" spans="1:3" ht="18.75" customHeight="1" hidden="1">
      <c r="A27" s="46"/>
      <c r="B27" s="46"/>
      <c r="C27" s="49"/>
    </row>
    <row r="28" spans="1:3" ht="16.5" customHeight="1" hidden="1">
      <c r="A28" s="46"/>
      <c r="B28" s="46"/>
      <c r="C28" s="44"/>
    </row>
    <row r="29" spans="1:3" ht="12" customHeight="1">
      <c r="A29" s="748" t="s">
        <v>87</v>
      </c>
      <c r="B29" s="748"/>
      <c r="C29" s="41"/>
    </row>
    <row r="30" spans="1:3" ht="25.5" customHeight="1">
      <c r="A30" s="46" t="s">
        <v>88</v>
      </c>
      <c r="B30" s="45" t="s">
        <v>89</v>
      </c>
      <c r="C30" s="49" t="s">
        <v>344</v>
      </c>
    </row>
    <row r="31" spans="1:3" ht="24.75" customHeight="1">
      <c r="A31" s="46" t="s">
        <v>347</v>
      </c>
      <c r="B31" s="45" t="s">
        <v>348</v>
      </c>
      <c r="C31" s="49" t="s">
        <v>344</v>
      </c>
    </row>
    <row r="32" spans="1:3" ht="20.25" customHeight="1" hidden="1">
      <c r="A32" s="46"/>
      <c r="B32" s="45"/>
      <c r="C32" s="49"/>
    </row>
    <row r="33" spans="1:3" ht="21" customHeight="1" hidden="1">
      <c r="A33" s="46"/>
      <c r="B33" s="45"/>
      <c r="C33" s="49"/>
    </row>
    <row r="34" spans="1:3" ht="20.25" customHeight="1" hidden="1">
      <c r="A34" s="46"/>
      <c r="B34" s="45"/>
      <c r="C34" s="49"/>
    </row>
    <row r="35" spans="1:3" ht="12" customHeight="1">
      <c r="A35" s="748" t="s">
        <v>90</v>
      </c>
      <c r="B35" s="748"/>
      <c r="C35" s="41"/>
    </row>
    <row r="36" spans="1:3" ht="25.5" customHeight="1">
      <c r="A36" s="46" t="s">
        <v>91</v>
      </c>
      <c r="B36" s="45" t="s">
        <v>92</v>
      </c>
      <c r="C36" s="49" t="s">
        <v>344</v>
      </c>
    </row>
    <row r="37" spans="1:3" ht="23.25" customHeight="1">
      <c r="A37" s="46" t="s">
        <v>349</v>
      </c>
      <c r="B37" s="45" t="s">
        <v>350</v>
      </c>
      <c r="C37" s="49" t="s">
        <v>344</v>
      </c>
    </row>
    <row r="38" spans="1:3" ht="24" customHeight="1" hidden="1">
      <c r="A38" s="46"/>
      <c r="B38" s="45"/>
      <c r="C38" s="49"/>
    </row>
    <row r="39" spans="1:3" ht="21.75" customHeight="1" hidden="1">
      <c r="A39" s="46"/>
      <c r="B39" s="45"/>
      <c r="C39" s="49"/>
    </row>
    <row r="40" spans="1:3" ht="21.75" customHeight="1" hidden="1">
      <c r="A40" s="46"/>
      <c r="B40" s="45"/>
      <c r="C40" s="49"/>
    </row>
    <row r="41" spans="1:3" ht="12" customHeight="1">
      <c r="A41" s="748" t="s">
        <v>93</v>
      </c>
      <c r="B41" s="748"/>
      <c r="C41" s="41"/>
    </row>
    <row r="42" spans="1:3" ht="22.5" customHeight="1">
      <c r="A42" s="46" t="s">
        <v>94</v>
      </c>
      <c r="B42" s="45" t="s">
        <v>95</v>
      </c>
      <c r="C42" s="49" t="s">
        <v>344</v>
      </c>
    </row>
    <row r="43" spans="1:3" ht="27.75" customHeight="1">
      <c r="A43" s="46" t="s">
        <v>351</v>
      </c>
      <c r="B43" s="45" t="s">
        <v>352</v>
      </c>
      <c r="C43" s="49" t="s">
        <v>344</v>
      </c>
    </row>
    <row r="44" spans="1:3" ht="22.5" customHeight="1">
      <c r="A44" s="46" t="s">
        <v>353</v>
      </c>
      <c r="B44" s="45" t="s">
        <v>354</v>
      </c>
      <c r="C44" s="49" t="s">
        <v>344</v>
      </c>
    </row>
    <row r="45" spans="1:3" ht="22.5" customHeight="1" hidden="1">
      <c r="A45" s="46"/>
      <c r="B45" s="45"/>
      <c r="C45" s="49"/>
    </row>
    <row r="46" spans="1:3" ht="22.5" customHeight="1" hidden="1">
      <c r="A46" s="46"/>
      <c r="B46" s="45"/>
      <c r="C46" s="49"/>
    </row>
    <row r="47" spans="1:3" ht="12.75" customHeight="1">
      <c r="A47" s="40" t="s">
        <v>96</v>
      </c>
      <c r="B47" s="40"/>
      <c r="C47" s="41"/>
    </row>
    <row r="48" spans="1:3" ht="19.5" customHeight="1">
      <c r="A48" s="46" t="s">
        <v>97</v>
      </c>
      <c r="B48" s="45" t="s">
        <v>98</v>
      </c>
      <c r="C48" s="49" t="s">
        <v>344</v>
      </c>
    </row>
    <row r="49" spans="1:3" ht="19.5" customHeight="1">
      <c r="A49" s="46" t="s">
        <v>355</v>
      </c>
      <c r="B49" s="45" t="s">
        <v>356</v>
      </c>
      <c r="C49" s="49" t="s">
        <v>344</v>
      </c>
    </row>
    <row r="50" spans="1:3" ht="27.75" customHeight="1" hidden="1">
      <c r="A50" s="46"/>
      <c r="B50" s="45"/>
      <c r="C50" s="49"/>
    </row>
    <row r="51" spans="1:3" ht="19.5" customHeight="1" hidden="1">
      <c r="A51" s="46"/>
      <c r="B51" s="45"/>
      <c r="C51" s="49"/>
    </row>
    <row r="52" spans="1:3" ht="19.5" customHeight="1" hidden="1">
      <c r="A52" s="46"/>
      <c r="B52" s="45"/>
      <c r="C52" s="49"/>
    </row>
    <row r="53" spans="1:3" ht="12.75" customHeight="1">
      <c r="A53" s="38" t="s">
        <v>99</v>
      </c>
      <c r="B53" s="38"/>
      <c r="C53" s="39"/>
    </row>
    <row r="54" spans="1:3" ht="12.75" customHeight="1">
      <c r="A54" s="40" t="s">
        <v>100</v>
      </c>
      <c r="B54" s="40"/>
      <c r="C54" s="41"/>
    </row>
    <row r="55" spans="1:3" ht="24.75" customHeight="1">
      <c r="A55" s="46" t="s">
        <v>101</v>
      </c>
      <c r="B55" s="45" t="s">
        <v>102</v>
      </c>
      <c r="C55" s="49" t="s">
        <v>344</v>
      </c>
    </row>
    <row r="56" spans="1:3" ht="24.75" customHeight="1">
      <c r="A56" s="46" t="s">
        <v>103</v>
      </c>
      <c r="B56" s="45" t="s">
        <v>104</v>
      </c>
      <c r="C56" s="49" t="s">
        <v>61</v>
      </c>
    </row>
    <row r="57" spans="1:3" ht="21" customHeight="1">
      <c r="A57" s="46" t="s">
        <v>357</v>
      </c>
      <c r="B57" s="45" t="s">
        <v>358</v>
      </c>
      <c r="C57" s="49" t="s">
        <v>61</v>
      </c>
    </row>
    <row r="58" spans="1:3" ht="21.75" customHeight="1" hidden="1">
      <c r="A58" s="46"/>
      <c r="B58" s="45"/>
      <c r="C58" s="49"/>
    </row>
    <row r="59" spans="1:3" ht="25.5" customHeight="1" hidden="1">
      <c r="A59" s="46"/>
      <c r="B59" s="45"/>
      <c r="C59" s="49"/>
    </row>
    <row r="60" spans="1:3" ht="12.75" customHeight="1">
      <c r="A60" s="40" t="s">
        <v>105</v>
      </c>
      <c r="B60" s="40"/>
      <c r="C60" s="41"/>
    </row>
    <row r="61" spans="1:3" ht="18" customHeight="1">
      <c r="A61" s="46" t="s">
        <v>359</v>
      </c>
      <c r="B61" s="45" t="s">
        <v>360</v>
      </c>
      <c r="C61" s="49" t="s">
        <v>344</v>
      </c>
    </row>
    <row r="62" spans="1:3" ht="17.25" customHeight="1" hidden="1">
      <c r="A62" s="46"/>
      <c r="B62" s="45"/>
      <c r="C62" s="49"/>
    </row>
    <row r="63" spans="1:3" ht="18" customHeight="1" hidden="1">
      <c r="A63" s="46"/>
      <c r="B63" s="46"/>
      <c r="C63" s="44"/>
    </row>
    <row r="64" spans="1:3" ht="18" customHeight="1">
      <c r="A64" s="46"/>
      <c r="B64" s="46"/>
      <c r="C64" s="44"/>
    </row>
    <row r="65" spans="1:3" ht="18" customHeight="1">
      <c r="A65" s="46"/>
      <c r="B65" s="46"/>
      <c r="C65" s="44"/>
    </row>
  </sheetData>
  <sheetProtection selectLockedCells="1" selectUnlockedCells="1"/>
  <mergeCells count="11">
    <mergeCell ref="A16:B16"/>
    <mergeCell ref="A17:B17"/>
    <mergeCell ref="A23:B23"/>
    <mergeCell ref="A29:B29"/>
    <mergeCell ref="A35:B35"/>
    <mergeCell ref="A41:B41"/>
    <mergeCell ref="B1:C1"/>
    <mergeCell ref="A4:B4"/>
    <mergeCell ref="A5:B5"/>
    <mergeCell ref="A9:B9"/>
    <mergeCell ref="A12:B12"/>
  </mergeCells>
  <conditionalFormatting sqref="C6:C15 C28:C29 C34:C35 C41 C47 C53:C54 C59:C177 C17:C23">
    <cfRule type="cellIs" priority="18" dxfId="0" operator="equal" stopIfTrue="1">
      <formula>"Sim"</formula>
    </cfRule>
  </conditionalFormatting>
  <conditionalFormatting sqref="C24:C27 C30:C34 C36:C40 C42:C46 C48:C52 C55:C59">
    <cfRule type="cellIs" priority="19" dxfId="0" operator="equal" stopIfTrue="1">
      <formula>"Sim"</formula>
    </cfRule>
    <cfRule type="cellIs" priority="20" dxfId="0" operator="equal" stopIfTrue="1">
      <formula>"Sim"</formula>
    </cfRule>
  </conditionalFormatting>
  <conditionalFormatting sqref="C32:C33">
    <cfRule type="cellIs" priority="17" dxfId="0" operator="equal" stopIfTrue="1">
      <formula>"Sim"</formula>
    </cfRule>
  </conditionalFormatting>
  <conditionalFormatting sqref="C31">
    <cfRule type="cellIs" priority="16" dxfId="0" operator="equal" stopIfTrue="1">
      <formula>"Sim"</formula>
    </cfRule>
  </conditionalFormatting>
  <conditionalFormatting sqref="C38:C39">
    <cfRule type="cellIs" priority="15" dxfId="0" operator="equal" stopIfTrue="1">
      <formula>"Sim"</formula>
    </cfRule>
  </conditionalFormatting>
  <conditionalFormatting sqref="C37">
    <cfRule type="cellIs" priority="14" dxfId="0" operator="equal" stopIfTrue="1">
      <formula>"Sim"</formula>
    </cfRule>
  </conditionalFormatting>
  <conditionalFormatting sqref="C43:C46">
    <cfRule type="cellIs" priority="13" dxfId="0" operator="equal" stopIfTrue="1">
      <formula>"Sim"</formula>
    </cfRule>
  </conditionalFormatting>
  <conditionalFormatting sqref="C50:C51">
    <cfRule type="cellIs" priority="12" dxfId="0" operator="equal" stopIfTrue="1">
      <formula>"Sim"</formula>
    </cfRule>
  </conditionalFormatting>
  <conditionalFormatting sqref="C49">
    <cfRule type="cellIs" priority="11" dxfId="0" operator="equal" stopIfTrue="1">
      <formula>"Sim"</formula>
    </cfRule>
  </conditionalFormatting>
  <conditionalFormatting sqref="C49 C51">
    <cfRule type="cellIs" priority="10" dxfId="0" operator="equal" stopIfTrue="1">
      <formula>"Sim"</formula>
    </cfRule>
  </conditionalFormatting>
  <conditionalFormatting sqref="C57:C59">
    <cfRule type="cellIs" priority="9" dxfId="0" operator="equal" stopIfTrue="1">
      <formula>"Sim"</formula>
    </cfRule>
  </conditionalFormatting>
  <conditionalFormatting sqref="C57">
    <cfRule type="cellIs" priority="8" dxfId="0" operator="equal" stopIfTrue="1">
      <formula>"Sim"</formula>
    </cfRule>
  </conditionalFormatting>
  <conditionalFormatting sqref="C56 C58">
    <cfRule type="cellIs" priority="7" dxfId="0" operator="equal" stopIfTrue="1">
      <formula>"Sim"</formula>
    </cfRule>
  </conditionalFormatting>
  <conditionalFormatting sqref="C56 C58">
    <cfRule type="cellIs" priority="6" dxfId="0" operator="equal" stopIfTrue="1">
      <formula>"Sim"</formula>
    </cfRule>
  </conditionalFormatting>
  <conditionalFormatting sqref="C61">
    <cfRule type="cellIs" priority="5" dxfId="0" operator="equal" stopIfTrue="1">
      <formula>"Sim"</formula>
    </cfRule>
  </conditionalFormatting>
  <conditionalFormatting sqref="C61:C62">
    <cfRule type="cellIs" priority="3" dxfId="0" operator="equal" stopIfTrue="1">
      <formula>"Sim"</formula>
    </cfRule>
    <cfRule type="cellIs" priority="4" dxfId="0" operator="equal" stopIfTrue="1">
      <formula>"Sim"</formula>
    </cfRule>
  </conditionalFormatting>
  <conditionalFormatting sqref="C61:C62">
    <cfRule type="cellIs" priority="2" dxfId="0" operator="equal" stopIfTrue="1">
      <formula>"Sim"</formula>
    </cfRule>
  </conditionalFormatting>
  <conditionalFormatting sqref="C61:C62">
    <cfRule type="cellIs" priority="1" dxfId="0" operator="equal" stopIfTrue="1">
      <formula>"Sim"</formula>
    </cfRule>
  </conditionalFormatting>
  <dataValidations count="2">
    <dataValidation type="list" allowBlank="1" showErrorMessage="1" sqref="C6:C8 C10:C11 C13:C15 C57:C59 C28 C31:C34 C49:C51 C18:C22 C37:C39 C43:C46 C61:C65">
      <formula1>"Sim,Não"</formula1>
      <formula2>0</formula2>
    </dataValidation>
    <dataValidation type="list" allowBlank="1" showErrorMessage="1" sqref="C24:C27 C48 C30 C36 C42 C40 C52 C55:C56">
      <formula1>"Sim,Não"</formula1>
      <formula2>0</formula2>
    </dataValidation>
  </dataValidations>
  <printOptions/>
  <pageMargins left="0.7480314960629921" right="0.3937007874015748" top="0.8661417322834646" bottom="0.6692913385826772" header="0.5118110236220472" footer="0.5118110236220472"/>
  <pageSetup fitToHeight="1" fitToWidth="1" horizontalDpi="300" verticalDpi="300" orientation="portrait" paperSize="9" scale="46" r:id="rId3"/>
  <headerFooter alignWithMargins="0">
    <oddFooter>&amp;C&amp;9&amp;A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7"/>
  <sheetViews>
    <sheetView view="pageBreakPreview" zoomScale="85" zoomScaleNormal="85" zoomScaleSheetLayoutView="85" zoomScalePageLayoutView="0" workbookViewId="0" topLeftCell="A1">
      <selection activeCell="A18" sqref="A18"/>
    </sheetView>
  </sheetViews>
  <sheetFormatPr defaultColWidth="8.7109375" defaultRowHeight="12.75"/>
  <cols>
    <col min="1" max="1" width="100.140625" style="52" customWidth="1"/>
    <col min="2" max="4" width="8.7109375" style="52" customWidth="1"/>
    <col min="5" max="5" width="4.00390625" style="52" customWidth="1"/>
    <col min="6" max="16384" width="8.7109375" style="52" customWidth="1"/>
  </cols>
  <sheetData>
    <row r="1" ht="12.75">
      <c r="A1" s="53" t="s">
        <v>421</v>
      </c>
    </row>
    <row r="2" ht="20.25" customHeight="1">
      <c r="A2" s="54" t="s">
        <v>106</v>
      </c>
    </row>
    <row r="3" s="55" customFormat="1" ht="21.75" customHeight="1">
      <c r="A3" s="38" t="str">
        <f>'3_MR Problemas e Soluções'!A4:B4</f>
        <v>1. FORTALECIMENTO E INTEGRAÇÃO DOS TRIBUNAIS DE CONTAS NO ÂMBITO NACIONAL</v>
      </c>
    </row>
    <row r="4" s="55" customFormat="1" ht="27.75" customHeight="1">
      <c r="A4" s="40" t="str">
        <f>'3_MR Problemas e Soluções'!A5:B5</f>
        <v>1.1. Desenvolvimento de vínculos inter-institucionais entre os Tribunais de Contas e destes com o Governo Federal</v>
      </c>
    </row>
    <row r="5" s="55" customFormat="1" ht="46.5" customHeight="1">
      <c r="A5" s="714" t="s">
        <v>361</v>
      </c>
    </row>
    <row r="6" s="55" customFormat="1" ht="27.75" customHeight="1">
      <c r="A6" s="40" t="str">
        <f>'3_MR Problemas e Soluções'!A9:B9</f>
        <v>1.2. Redesenho dos procedimentos de controle externo contemplando, inclusive, o cumprimento da LRF</v>
      </c>
    </row>
    <row r="7" s="55" customFormat="1" ht="36" customHeight="1">
      <c r="A7" s="716" t="s">
        <v>370</v>
      </c>
    </row>
    <row r="8" s="55" customFormat="1" ht="29.25" customHeight="1">
      <c r="A8" s="40" t="str">
        <f>'3_MR Problemas e Soluções'!A12:B12</f>
        <v>1.3. Desenvolvimento de política e gestão de soluções compartilhadas e de cooperação técnica (de TI e outras)</v>
      </c>
    </row>
    <row r="9" s="55" customFormat="1" ht="131.25" customHeight="1">
      <c r="A9" s="714" t="s">
        <v>362</v>
      </c>
    </row>
    <row r="10" s="55" customFormat="1" ht="22.5" customHeight="1">
      <c r="A10" s="38" t="str">
        <f>'3_MR Problemas e Soluções'!A16:B16</f>
        <v>2. MODERNIZAÇÃO DOS TRIBUNAIS DE CONTAS DOS ESTADOS, DISTRITO FEDERAL E MUNICÍPIOS</v>
      </c>
    </row>
    <row r="11" s="55" customFormat="1" ht="27" customHeight="1">
      <c r="A11" s="40" t="str">
        <f>'3_MR Problemas e Soluções'!A17:B17</f>
        <v>2.1. Desenvolvimento de vínculos inter-institucionais com outros Poderes e instituições dos três níveis de governo e com a sociedade</v>
      </c>
    </row>
    <row r="12" s="55" customFormat="1" ht="59.25" customHeight="1">
      <c r="A12" s="714" t="s">
        <v>363</v>
      </c>
    </row>
    <row r="13" s="55" customFormat="1" ht="15" customHeight="1">
      <c r="A13" s="40" t="str">
        <f>'3_MR Problemas e Soluções'!A23:B23</f>
        <v>2.2. Integração dos Tribunais de Contas no ciclo de gestão governamental</v>
      </c>
    </row>
    <row r="14" s="55" customFormat="1" ht="36.75" customHeight="1">
      <c r="A14" s="714" t="s">
        <v>364</v>
      </c>
    </row>
    <row r="15" s="55" customFormat="1" ht="12.75">
      <c r="A15" s="40" t="str">
        <f>'3_MR Problemas e Soluções'!A29:B29</f>
        <v>2.3. Redesenho dos métodos, técnicas e procedimentos de Controle Externo</v>
      </c>
    </row>
    <row r="16" s="55" customFormat="1" ht="96.75" customHeight="1" thickBot="1">
      <c r="A16" s="715" t="s">
        <v>365</v>
      </c>
    </row>
    <row r="17" s="55" customFormat="1" ht="12.75">
      <c r="A17" s="40" t="str">
        <f>'3_MR Problemas e Soluções'!A35:B35</f>
        <v>2.4. Planejamento estratégico e aprimoramento gerencial</v>
      </c>
    </row>
    <row r="18" s="55" customFormat="1" ht="89.25">
      <c r="A18" s="714" t="s">
        <v>366</v>
      </c>
    </row>
    <row r="19" s="55" customFormat="1" ht="12.75">
      <c r="A19" s="40" t="str">
        <f>'3_MR Problemas e Soluções'!A41:B41</f>
        <v>2.5. Desenvolvimento da política e da gestão da tecnologia de informação</v>
      </c>
    </row>
    <row r="20" s="55" customFormat="1" ht="102">
      <c r="A20" s="714" t="s">
        <v>367</v>
      </c>
    </row>
    <row r="21" s="55" customFormat="1" ht="12.75">
      <c r="A21" s="40" t="str">
        <f>'3_MR Problemas e Soluções'!A47:B47</f>
        <v>2.6. Adequação da política e gestão de pessoal</v>
      </c>
    </row>
    <row r="22" s="55" customFormat="1" ht="89.25">
      <c r="A22" s="714" t="s">
        <v>368</v>
      </c>
    </row>
    <row r="23" ht="12.75">
      <c r="A23" s="38" t="str">
        <f>'3_MR Problemas e Soluções'!A53:B53</f>
        <v>ADMINISTRAÇÃO</v>
      </c>
    </row>
    <row r="24" ht="12.75">
      <c r="A24" s="40" t="str">
        <f>'3_MR Problemas e Soluções'!A54:B54</f>
        <v>Administração do Projeto </v>
      </c>
    </row>
    <row r="25" ht="12.75">
      <c r="A25" s="56" t="s">
        <v>369</v>
      </c>
    </row>
    <row r="26" ht="12.75">
      <c r="A26" s="40" t="str">
        <f>'3_MR Problemas e Soluções'!A60:B60</f>
        <v>Monitoramento e Avaliação</v>
      </c>
    </row>
    <row r="27" ht="12.75">
      <c r="A27" s="56" t="s">
        <v>369</v>
      </c>
    </row>
  </sheetData>
  <sheetProtection selectLockedCells="1" selectUnlockedCells="1"/>
  <printOptions/>
  <pageMargins left="0.7480314960629921" right="0.7480314960629921" top="0.83" bottom="1.1023622047244095" header="0.5118110236220472" footer="0.984251968503937"/>
  <pageSetup horizontalDpi="300" verticalDpi="300" orientation="portrait" paperSize="9" scale="95" r:id="rId3"/>
  <headerFooter alignWithMargins="0">
    <oddFooter>&amp;C&amp;"Times New Roman,Normal"&amp;9&amp;A</oddFooter>
  </headerFooter>
  <rowBreaks count="1" manualBreakCount="1">
    <brk id="18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="85" zoomScaleNormal="85" zoomScaleSheetLayoutView="85" zoomScalePageLayoutView="0" workbookViewId="0" topLeftCell="A1">
      <selection activeCell="B10" sqref="B10"/>
    </sheetView>
  </sheetViews>
  <sheetFormatPr defaultColWidth="8.7109375" defaultRowHeight="12.75"/>
  <cols>
    <col min="1" max="1" width="52.28125" style="57" customWidth="1"/>
    <col min="2" max="2" width="51.8515625" style="57" customWidth="1"/>
    <col min="3" max="3" width="39.28125" style="57" customWidth="1"/>
    <col min="4" max="4" width="40.421875" style="57" customWidth="1"/>
    <col min="5" max="16384" width="8.7109375" style="57" customWidth="1"/>
  </cols>
  <sheetData>
    <row r="1" spans="1:4" ht="13.5">
      <c r="A1" s="751" t="s">
        <v>422</v>
      </c>
      <c r="B1" s="751"/>
      <c r="C1" s="751"/>
      <c r="D1" s="751"/>
    </row>
    <row r="2" spans="1:4" ht="17.25" customHeight="1">
      <c r="A2" s="752" t="s">
        <v>107</v>
      </c>
      <c r="B2" s="752"/>
      <c r="C2" s="752"/>
      <c r="D2" s="752"/>
    </row>
    <row r="3" spans="1:4" ht="36" customHeight="1">
      <c r="A3" s="753" t="s">
        <v>108</v>
      </c>
      <c r="B3" s="753"/>
      <c r="C3" s="753"/>
      <c r="D3" s="753"/>
    </row>
    <row r="4" spans="1:4" ht="20.25" customHeight="1">
      <c r="A4" s="58" t="s">
        <v>109</v>
      </c>
      <c r="B4" s="58" t="s">
        <v>110</v>
      </c>
      <c r="C4" s="58" t="s">
        <v>111</v>
      </c>
      <c r="D4" s="58" t="s">
        <v>112</v>
      </c>
    </row>
    <row r="5" spans="1:4" ht="57.75" customHeight="1">
      <c r="A5" s="59" t="s">
        <v>113</v>
      </c>
      <c r="B5" s="59" t="s">
        <v>114</v>
      </c>
      <c r="C5" s="59" t="s">
        <v>115</v>
      </c>
      <c r="D5" s="59" t="s">
        <v>116</v>
      </c>
    </row>
    <row r="6" spans="1:4" s="60" customFormat="1" ht="19.5" customHeight="1">
      <c r="A6" s="752" t="s">
        <v>117</v>
      </c>
      <c r="B6" s="752"/>
      <c r="C6" s="752"/>
      <c r="D6" s="752"/>
    </row>
    <row r="7" spans="1:4" s="61" customFormat="1" ht="19.5" customHeight="1">
      <c r="A7" s="754" t="str">
        <f>'4_MR Avanços Alcançados'!A3</f>
        <v>1. FORTALECIMENTO E INTEGRAÇÃO DOS TRIBUNAIS DE CONTAS NO ÂMBITO NACIONAL</v>
      </c>
      <c r="B7" s="754"/>
      <c r="C7" s="754"/>
      <c r="D7" s="754"/>
    </row>
    <row r="8" spans="1:4" ht="33.75" customHeight="1">
      <c r="A8" s="755" t="s">
        <v>118</v>
      </c>
      <c r="B8" s="755"/>
      <c r="C8" s="755"/>
      <c r="D8" s="755"/>
    </row>
    <row r="9" spans="1:4" ht="18.75" customHeight="1">
      <c r="A9" s="58" t="s">
        <v>109</v>
      </c>
      <c r="B9" s="58" t="s">
        <v>110</v>
      </c>
      <c r="C9" s="58" t="s">
        <v>111</v>
      </c>
      <c r="D9" s="58" t="s">
        <v>112</v>
      </c>
    </row>
    <row r="10" spans="1:4" ht="242.25">
      <c r="A10" s="59" t="s">
        <v>119</v>
      </c>
      <c r="B10" s="59" t="s">
        <v>120</v>
      </c>
      <c r="C10" s="62" t="s">
        <v>121</v>
      </c>
      <c r="D10" s="59" t="s">
        <v>122</v>
      </c>
    </row>
    <row r="11" spans="1:4" s="61" customFormat="1" ht="13.5">
      <c r="A11" s="756" t="str">
        <f>'4_MR Avanços Alcançados'!A4</f>
        <v>1.1. Desenvolvimento de vínculos inter-institucionais entre os Tribunais de Contas e destes com o Governo Federal</v>
      </c>
      <c r="B11" s="756"/>
      <c r="C11" s="756"/>
      <c r="D11" s="756"/>
    </row>
    <row r="12" spans="1:4" ht="32.25" customHeight="1">
      <c r="A12" s="755" t="s">
        <v>123</v>
      </c>
      <c r="B12" s="755"/>
      <c r="C12" s="755"/>
      <c r="D12" s="755"/>
    </row>
    <row r="13" spans="1:4" ht="18.75" customHeight="1">
      <c r="A13" s="58" t="s">
        <v>109</v>
      </c>
      <c r="B13" s="58" t="s">
        <v>110</v>
      </c>
      <c r="C13" s="58" t="s">
        <v>111</v>
      </c>
      <c r="D13" s="58" t="s">
        <v>112</v>
      </c>
    </row>
    <row r="14" spans="1:4" ht="51" customHeight="1">
      <c r="A14" s="59" t="s">
        <v>124</v>
      </c>
      <c r="B14" s="59" t="s">
        <v>125</v>
      </c>
      <c r="C14" s="59" t="s">
        <v>126</v>
      </c>
      <c r="D14" s="59" t="s">
        <v>127</v>
      </c>
    </row>
    <row r="15" spans="1:4" s="61" customFormat="1" ht="19.5" customHeight="1">
      <c r="A15" s="756" t="str">
        <f>'4_MR Avanços Alcançados'!A6</f>
        <v>1.2. Redesenho dos procedimentos de controle externo contemplando, inclusive, o cumprimento da LRF</v>
      </c>
      <c r="B15" s="756"/>
      <c r="C15" s="756"/>
      <c r="D15" s="756"/>
    </row>
    <row r="16" spans="1:4" ht="34.5" customHeight="1">
      <c r="A16" s="755" t="s">
        <v>128</v>
      </c>
      <c r="B16" s="755"/>
      <c r="C16" s="755"/>
      <c r="D16" s="755"/>
    </row>
    <row r="17" spans="1:4" ht="18.75" customHeight="1">
      <c r="A17" s="58" t="s">
        <v>109</v>
      </c>
      <c r="B17" s="58" t="s">
        <v>129</v>
      </c>
      <c r="C17" s="58" t="s">
        <v>111</v>
      </c>
      <c r="D17" s="58" t="s">
        <v>112</v>
      </c>
    </row>
    <row r="18" spans="1:4" ht="156.75" customHeight="1">
      <c r="A18" s="59" t="s">
        <v>130</v>
      </c>
      <c r="B18" s="59" t="s">
        <v>131</v>
      </c>
      <c r="C18" s="59" t="s">
        <v>132</v>
      </c>
      <c r="D18" s="59" t="s">
        <v>133</v>
      </c>
    </row>
    <row r="19" spans="1:4" s="61" customFormat="1" ht="22.5" customHeight="1">
      <c r="A19" s="756" t="str">
        <f>'4_MR Avanços Alcançados'!A8</f>
        <v>1.3. Desenvolvimento de política e gestão de soluções compartilhadas e de cooperação técnica (de TI e outras)</v>
      </c>
      <c r="B19" s="756"/>
      <c r="C19" s="756"/>
      <c r="D19" s="756"/>
    </row>
    <row r="20" spans="1:4" ht="44.25" customHeight="1">
      <c r="A20" s="755" t="s">
        <v>134</v>
      </c>
      <c r="B20" s="755"/>
      <c r="C20" s="755"/>
      <c r="D20" s="755"/>
    </row>
    <row r="21" spans="1:4" ht="16.5" customHeight="1">
      <c r="A21" s="58" t="s">
        <v>109</v>
      </c>
      <c r="B21" s="58" t="s">
        <v>129</v>
      </c>
      <c r="C21" s="58" t="s">
        <v>111</v>
      </c>
      <c r="D21" s="58" t="s">
        <v>112</v>
      </c>
    </row>
    <row r="22" spans="1:4" ht="231" customHeight="1">
      <c r="A22" s="59" t="s">
        <v>135</v>
      </c>
      <c r="B22" s="59" t="s">
        <v>136</v>
      </c>
      <c r="C22" s="59" t="s">
        <v>137</v>
      </c>
      <c r="D22" s="59" t="s">
        <v>138</v>
      </c>
    </row>
    <row r="23" spans="1:4" s="61" customFormat="1" ht="17.25" customHeight="1">
      <c r="A23" s="754" t="str">
        <f>'4_MR Avanços Alcançados'!A10</f>
        <v>2. MODERNIZAÇÃO DOS TRIBUNAIS DE CONTAS DOS ESTADOS, DISTRITO FEDERAL E MUNICÍPIOS</v>
      </c>
      <c r="B23" s="754"/>
      <c r="C23" s="754"/>
      <c r="D23" s="754"/>
    </row>
    <row r="24" spans="1:4" ht="44.25" customHeight="1">
      <c r="A24" s="755" t="s">
        <v>139</v>
      </c>
      <c r="B24" s="755"/>
      <c r="C24" s="755"/>
      <c r="D24" s="755"/>
    </row>
    <row r="25" spans="1:4" ht="18.75" customHeight="1">
      <c r="A25" s="58" t="s">
        <v>109</v>
      </c>
      <c r="B25" s="58" t="s">
        <v>110</v>
      </c>
      <c r="C25" s="58" t="s">
        <v>111</v>
      </c>
      <c r="D25" s="58" t="s">
        <v>112</v>
      </c>
    </row>
    <row r="26" spans="1:4" ht="93" customHeight="1">
      <c r="A26" s="59" t="s">
        <v>140</v>
      </c>
      <c r="B26" s="59" t="s">
        <v>141</v>
      </c>
      <c r="C26" s="59" t="s">
        <v>142</v>
      </c>
      <c r="D26" s="59" t="s">
        <v>143</v>
      </c>
    </row>
    <row r="27" spans="1:4" s="63" customFormat="1" ht="25.5" customHeight="1">
      <c r="A27" s="756" t="str">
        <f>'4_MR Avanços Alcançados'!A11</f>
        <v>2.1. Desenvolvimento de vínculos inter-institucionais com outros Poderes e instituições dos três níveis de governo e com a sociedade</v>
      </c>
      <c r="B27" s="756"/>
      <c r="C27" s="756"/>
      <c r="D27" s="756"/>
    </row>
    <row r="28" spans="1:4" ht="45.75" customHeight="1">
      <c r="A28" s="755" t="s">
        <v>144</v>
      </c>
      <c r="B28" s="755"/>
      <c r="C28" s="755"/>
      <c r="D28" s="755"/>
    </row>
    <row r="29" spans="1:4" ht="17.25" customHeight="1">
      <c r="A29" s="58" t="s">
        <v>109</v>
      </c>
      <c r="B29" s="58" t="s">
        <v>110</v>
      </c>
      <c r="C29" s="58" t="s">
        <v>111</v>
      </c>
      <c r="D29" s="58" t="s">
        <v>112</v>
      </c>
    </row>
    <row r="30" spans="1:4" ht="75" customHeight="1">
      <c r="A30" s="59" t="s">
        <v>145</v>
      </c>
      <c r="B30" s="59" t="s">
        <v>146</v>
      </c>
      <c r="C30" s="59" t="s">
        <v>147</v>
      </c>
      <c r="D30" s="59" t="s">
        <v>148</v>
      </c>
    </row>
    <row r="31" spans="1:4" s="61" customFormat="1" ht="18.75" customHeight="1">
      <c r="A31" s="756" t="str">
        <f>'4_MR Avanços Alcançados'!A13</f>
        <v>2.2. Integração dos Tribunais de Contas no ciclo de gestão governamental</v>
      </c>
      <c r="B31" s="756"/>
      <c r="C31" s="756"/>
      <c r="D31" s="756"/>
    </row>
    <row r="32" spans="1:4" ht="39" customHeight="1">
      <c r="A32" s="755" t="s">
        <v>149</v>
      </c>
      <c r="B32" s="755"/>
      <c r="C32" s="755"/>
      <c r="D32" s="755"/>
    </row>
    <row r="33" spans="1:4" ht="20.25" customHeight="1">
      <c r="A33" s="58" t="s">
        <v>109</v>
      </c>
      <c r="B33" s="58" t="s">
        <v>129</v>
      </c>
      <c r="C33" s="58" t="s">
        <v>111</v>
      </c>
      <c r="D33" s="58" t="s">
        <v>112</v>
      </c>
    </row>
    <row r="34" spans="1:4" ht="54" customHeight="1">
      <c r="A34" s="59" t="s">
        <v>150</v>
      </c>
      <c r="B34" s="59" t="s">
        <v>151</v>
      </c>
      <c r="C34" s="59" t="s">
        <v>152</v>
      </c>
      <c r="D34" s="59" t="s">
        <v>153</v>
      </c>
    </row>
    <row r="35" spans="1:4" s="61" customFormat="1" ht="22.5" customHeight="1">
      <c r="A35" s="756" t="str">
        <f>'4_MR Avanços Alcançados'!A15</f>
        <v>2.3. Redesenho dos métodos, técnicas e procedimentos de Controle Externo</v>
      </c>
      <c r="B35" s="756"/>
      <c r="C35" s="756"/>
      <c r="D35" s="756"/>
    </row>
    <row r="36" spans="1:4" ht="33" customHeight="1">
      <c r="A36" s="755" t="s">
        <v>154</v>
      </c>
      <c r="B36" s="755"/>
      <c r="C36" s="755"/>
      <c r="D36" s="755"/>
    </row>
    <row r="37" spans="1:4" ht="17.25" customHeight="1">
      <c r="A37" s="58" t="s">
        <v>109</v>
      </c>
      <c r="B37" s="58" t="s">
        <v>129</v>
      </c>
      <c r="C37" s="58" t="s">
        <v>111</v>
      </c>
      <c r="D37" s="58" t="s">
        <v>112</v>
      </c>
    </row>
    <row r="38" spans="1:4" ht="123.75" customHeight="1">
      <c r="A38" s="59" t="s">
        <v>155</v>
      </c>
      <c r="B38" s="59" t="s">
        <v>156</v>
      </c>
      <c r="C38" s="59" t="s">
        <v>157</v>
      </c>
      <c r="D38" s="59" t="s">
        <v>153</v>
      </c>
    </row>
    <row r="39" spans="1:4" s="61" customFormat="1" ht="17.25" customHeight="1">
      <c r="A39" s="756" t="str">
        <f>'4_MR Avanços Alcançados'!A17</f>
        <v>2.4. Planejamento estratégico e aprimoramento gerencial</v>
      </c>
      <c r="B39" s="756"/>
      <c r="C39" s="756"/>
      <c r="D39" s="756"/>
    </row>
    <row r="40" spans="1:4" ht="33" customHeight="1">
      <c r="A40" s="755" t="s">
        <v>158</v>
      </c>
      <c r="B40" s="755"/>
      <c r="C40" s="755"/>
      <c r="D40" s="755"/>
    </row>
    <row r="41" spans="1:4" ht="17.25" customHeight="1">
      <c r="A41" s="58" t="s">
        <v>109</v>
      </c>
      <c r="B41" s="58" t="s">
        <v>129</v>
      </c>
      <c r="C41" s="58" t="s">
        <v>111</v>
      </c>
      <c r="D41" s="58" t="s">
        <v>112</v>
      </c>
    </row>
    <row r="42" spans="1:4" ht="94.5" customHeight="1">
      <c r="A42" s="59" t="s">
        <v>159</v>
      </c>
      <c r="B42" s="59" t="s">
        <v>160</v>
      </c>
      <c r="C42" s="59" t="s">
        <v>161</v>
      </c>
      <c r="D42" s="59" t="s">
        <v>153</v>
      </c>
    </row>
    <row r="43" spans="1:4" s="61" customFormat="1" ht="19.5" customHeight="1">
      <c r="A43" s="756" t="str">
        <f>'4_MR Avanços Alcançados'!A19</f>
        <v>2.5. Desenvolvimento da política e da gestão da tecnologia de informação</v>
      </c>
      <c r="B43" s="756"/>
      <c r="C43" s="756"/>
      <c r="D43" s="756"/>
    </row>
    <row r="44" spans="1:4" ht="33" customHeight="1">
      <c r="A44" s="755" t="s">
        <v>162</v>
      </c>
      <c r="B44" s="755"/>
      <c r="C44" s="755"/>
      <c r="D44" s="755"/>
    </row>
    <row r="45" spans="1:4" ht="22.5" customHeight="1">
      <c r="A45" s="58" t="s">
        <v>109</v>
      </c>
      <c r="B45" s="58" t="s">
        <v>129</v>
      </c>
      <c r="C45" s="58" t="s">
        <v>111</v>
      </c>
      <c r="D45" s="58" t="s">
        <v>112</v>
      </c>
    </row>
    <row r="46" spans="1:4" ht="114.75" customHeight="1">
      <c r="A46" s="59" t="s">
        <v>163</v>
      </c>
      <c r="B46" s="59" t="s">
        <v>164</v>
      </c>
      <c r="C46" s="59" t="s">
        <v>165</v>
      </c>
      <c r="D46" s="59" t="s">
        <v>153</v>
      </c>
    </row>
    <row r="47" spans="1:4" s="61" customFormat="1" ht="16.5" customHeight="1">
      <c r="A47" s="756" t="str">
        <f>'4_MR Avanços Alcançados'!A21</f>
        <v>2.6. Adequação da política e gestão de pessoal</v>
      </c>
      <c r="B47" s="756"/>
      <c r="C47" s="756"/>
      <c r="D47" s="756"/>
    </row>
    <row r="48" spans="1:4" ht="37.5" customHeight="1">
      <c r="A48" s="755" t="s">
        <v>166</v>
      </c>
      <c r="B48" s="755"/>
      <c r="C48" s="755"/>
      <c r="D48" s="755"/>
    </row>
    <row r="49" spans="1:4" ht="19.5" customHeight="1">
      <c r="A49" s="58" t="s">
        <v>109</v>
      </c>
      <c r="B49" s="58" t="s">
        <v>129</v>
      </c>
      <c r="C49" s="58" t="s">
        <v>111</v>
      </c>
      <c r="D49" s="58" t="s">
        <v>112</v>
      </c>
    </row>
    <row r="50" spans="1:4" ht="189" customHeight="1">
      <c r="A50" s="59" t="s">
        <v>167</v>
      </c>
      <c r="B50" s="59" t="s">
        <v>168</v>
      </c>
      <c r="C50" s="59" t="s">
        <v>169</v>
      </c>
      <c r="D50" s="59" t="s">
        <v>153</v>
      </c>
    </row>
    <row r="51" spans="1:4" ht="18.75" customHeight="1">
      <c r="A51" s="754" t="str">
        <f>'4_MR Avanços Alcançados'!A23</f>
        <v>ADMINISTRAÇÃO</v>
      </c>
      <c r="B51" s="754"/>
      <c r="C51" s="754"/>
      <c r="D51" s="754"/>
    </row>
    <row r="52" spans="1:4" ht="21.75" customHeight="1">
      <c r="A52" s="755" t="s">
        <v>170</v>
      </c>
      <c r="B52" s="755"/>
      <c r="C52" s="755"/>
      <c r="D52" s="755"/>
    </row>
    <row r="53" spans="1:4" ht="19.5" customHeight="1">
      <c r="A53" s="58" t="s">
        <v>109</v>
      </c>
      <c r="B53" s="58" t="s">
        <v>129</v>
      </c>
      <c r="C53" s="58" t="s">
        <v>111</v>
      </c>
      <c r="D53" s="58" t="s">
        <v>112</v>
      </c>
    </row>
    <row r="54" spans="1:4" ht="42.75" customHeight="1">
      <c r="A54" s="64" t="s">
        <v>171</v>
      </c>
      <c r="B54" s="64" t="s">
        <v>172</v>
      </c>
      <c r="C54" s="64" t="s">
        <v>173</v>
      </c>
      <c r="D54" s="64" t="s">
        <v>153</v>
      </c>
    </row>
    <row r="55" spans="1:4" ht="20.25" customHeight="1">
      <c r="A55" s="756" t="str">
        <f>'4_MR Avanços Alcançados'!A24</f>
        <v>Administração do Projeto </v>
      </c>
      <c r="B55" s="756"/>
      <c r="C55" s="756"/>
      <c r="D55" s="756"/>
    </row>
    <row r="56" spans="1:4" ht="24" customHeight="1">
      <c r="A56" s="755" t="s">
        <v>174</v>
      </c>
      <c r="B56" s="755"/>
      <c r="C56" s="755"/>
      <c r="D56" s="755"/>
    </row>
    <row r="57" spans="1:4" ht="21.75" customHeight="1">
      <c r="A57" s="58" t="s">
        <v>109</v>
      </c>
      <c r="B57" s="58" t="s">
        <v>129</v>
      </c>
      <c r="C57" s="58" t="s">
        <v>111</v>
      </c>
      <c r="D57" s="58" t="s">
        <v>112</v>
      </c>
    </row>
    <row r="58" spans="1:4" ht="34.5" customHeight="1">
      <c r="A58" s="64" t="s">
        <v>175</v>
      </c>
      <c r="B58" s="64" t="s">
        <v>176</v>
      </c>
      <c r="C58" s="64" t="s">
        <v>177</v>
      </c>
      <c r="D58" s="64" t="s">
        <v>153</v>
      </c>
    </row>
    <row r="59" spans="1:4" ht="21.75" customHeight="1">
      <c r="A59" s="756" t="str">
        <f>'4_MR Avanços Alcançados'!A26</f>
        <v>Monitoramento e Avaliação</v>
      </c>
      <c r="B59" s="756"/>
      <c r="C59" s="756"/>
      <c r="D59" s="756"/>
    </row>
    <row r="60" spans="1:4" ht="19.5" customHeight="1">
      <c r="A60" s="755" t="s">
        <v>178</v>
      </c>
      <c r="B60" s="755"/>
      <c r="C60" s="755"/>
      <c r="D60" s="755"/>
    </row>
    <row r="61" spans="1:4" ht="18.75" customHeight="1">
      <c r="A61" s="58" t="s">
        <v>109</v>
      </c>
      <c r="B61" s="58" t="s">
        <v>129</v>
      </c>
      <c r="C61" s="58" t="s">
        <v>111</v>
      </c>
      <c r="D61" s="58" t="s">
        <v>112</v>
      </c>
    </row>
    <row r="62" spans="1:4" ht="41.25" customHeight="1">
      <c r="A62" s="64" t="s">
        <v>179</v>
      </c>
      <c r="B62" s="64" t="s">
        <v>176</v>
      </c>
      <c r="C62" s="64" t="s">
        <v>177</v>
      </c>
      <c r="D62" s="64" t="s">
        <v>153</v>
      </c>
    </row>
  </sheetData>
  <sheetProtection selectLockedCells="1" selectUnlockedCells="1"/>
  <mergeCells count="32">
    <mergeCell ref="A59:D59"/>
    <mergeCell ref="A60:D60"/>
    <mergeCell ref="A47:D47"/>
    <mergeCell ref="A48:D48"/>
    <mergeCell ref="A51:D51"/>
    <mergeCell ref="A52:D52"/>
    <mergeCell ref="A55:D55"/>
    <mergeCell ref="A56:D56"/>
    <mergeCell ref="A35:D35"/>
    <mergeCell ref="A36:D36"/>
    <mergeCell ref="A39:D39"/>
    <mergeCell ref="A40:D40"/>
    <mergeCell ref="A43:D43"/>
    <mergeCell ref="A44:D44"/>
    <mergeCell ref="A23:D23"/>
    <mergeCell ref="A24:D24"/>
    <mergeCell ref="A27:D27"/>
    <mergeCell ref="A28:D28"/>
    <mergeCell ref="A31:D31"/>
    <mergeCell ref="A32:D32"/>
    <mergeCell ref="A11:D11"/>
    <mergeCell ref="A12:D12"/>
    <mergeCell ref="A15:D15"/>
    <mergeCell ref="A16:D16"/>
    <mergeCell ref="A19:D19"/>
    <mergeCell ref="A20:D20"/>
    <mergeCell ref="A1:D1"/>
    <mergeCell ref="A2:D2"/>
    <mergeCell ref="A3:D3"/>
    <mergeCell ref="A6:D6"/>
    <mergeCell ref="A7:D7"/>
    <mergeCell ref="A8:D8"/>
  </mergeCells>
  <printOptions/>
  <pageMargins left="0.5729166666666666" right="0.3263888888888889" top="0.9840277777777777" bottom="0.85" header="0.5118055555555555" footer="0.725"/>
  <pageSetup horizontalDpi="300" verticalDpi="300" orientation="landscape" scale="71" r:id="rId3"/>
  <headerFooter alignWithMargins="0">
    <oddFooter>&amp;C&amp;"Times New Roman,Normal"&amp;9&amp;A</oddFooter>
  </headerFooter>
  <rowBreaks count="4" manualBreakCount="4">
    <brk id="14" max="255" man="1"/>
    <brk id="22" max="255" man="1"/>
    <brk id="34" max="255" man="1"/>
    <brk id="46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9"/>
  <sheetViews>
    <sheetView view="pageBreakPreview" zoomScale="85" zoomScaleNormal="85" zoomScaleSheetLayoutView="85" zoomScalePageLayoutView="0" workbookViewId="0" topLeftCell="A16">
      <selection activeCell="W38" sqref="W38"/>
    </sheetView>
  </sheetViews>
  <sheetFormatPr defaultColWidth="4.57421875" defaultRowHeight="12.75" customHeight="1"/>
  <cols>
    <col min="1" max="1" width="101.140625" style="65" customWidth="1"/>
    <col min="2" max="2" width="0" style="66" hidden="1" customWidth="1"/>
    <col min="3" max="3" width="0" style="67" hidden="1" customWidth="1"/>
    <col min="4" max="4" width="13.421875" style="68" customWidth="1"/>
    <col min="5" max="5" width="13.140625" style="68" bestFit="1" customWidth="1"/>
    <col min="6" max="7" width="10.140625" style="66" customWidth="1"/>
    <col min="8" max="194" width="4.57421875" style="69" customWidth="1"/>
    <col min="195" max="16384" width="4.57421875" style="9" customWidth="1"/>
  </cols>
  <sheetData>
    <row r="1" spans="1:7" ht="12.75" customHeight="1">
      <c r="A1" s="757" t="s">
        <v>180</v>
      </c>
      <c r="B1" s="757"/>
      <c r="C1" s="757"/>
      <c r="D1" s="757"/>
      <c r="E1" s="757"/>
      <c r="F1" s="757"/>
      <c r="G1" s="757"/>
    </row>
    <row r="2" spans="1:256" s="76" customFormat="1" ht="27.75" customHeight="1">
      <c r="A2" s="70" t="s">
        <v>181</v>
      </c>
      <c r="B2" s="71"/>
      <c r="C2" s="72"/>
      <c r="D2" s="73" t="s">
        <v>182</v>
      </c>
      <c r="E2" s="74">
        <v>2.04</v>
      </c>
      <c r="F2" s="75"/>
      <c r="G2" s="75"/>
      <c r="GM2" s="77"/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7"/>
      <c r="GZ2" s="77"/>
      <c r="HA2" s="77"/>
      <c r="HB2" s="77"/>
      <c r="HC2" s="77"/>
      <c r="HD2" s="77"/>
      <c r="HE2" s="77"/>
      <c r="HF2" s="77"/>
      <c r="HG2" s="77"/>
      <c r="HH2" s="77"/>
      <c r="HI2" s="77"/>
      <c r="HJ2" s="77"/>
      <c r="HK2" s="77"/>
      <c r="HL2" s="77"/>
      <c r="HM2" s="77"/>
      <c r="HN2" s="77"/>
      <c r="HO2" s="77"/>
      <c r="HP2" s="77"/>
      <c r="HQ2" s="77"/>
      <c r="HR2" s="77"/>
      <c r="HS2" s="77"/>
      <c r="HT2" s="77"/>
      <c r="HU2" s="77"/>
      <c r="HV2" s="77"/>
      <c r="HW2" s="77"/>
      <c r="HX2" s="77"/>
      <c r="HY2" s="77"/>
      <c r="HZ2" s="77"/>
      <c r="IA2" s="77"/>
      <c r="IB2" s="77"/>
      <c r="IC2" s="77"/>
      <c r="ID2" s="77"/>
      <c r="IE2" s="77"/>
      <c r="IF2" s="77"/>
      <c r="IG2" s="77"/>
      <c r="IH2" s="77"/>
      <c r="II2" s="77"/>
      <c r="IJ2" s="77"/>
      <c r="IK2" s="77"/>
      <c r="IL2" s="77"/>
      <c r="IM2" s="77"/>
      <c r="IN2" s="77"/>
      <c r="IO2" s="77"/>
      <c r="IP2" s="77"/>
      <c r="IQ2" s="77"/>
      <c r="IR2" s="77"/>
      <c r="IS2" s="77"/>
      <c r="IT2" s="77"/>
      <c r="IU2" s="77"/>
      <c r="IV2" s="77"/>
    </row>
    <row r="3" spans="1:7" ht="27" customHeight="1">
      <c r="A3" s="78" t="s">
        <v>183</v>
      </c>
      <c r="B3" s="79"/>
      <c r="C3" s="51"/>
      <c r="D3" s="80">
        <f>D6+D56+D69</f>
        <v>1971030.1470588238</v>
      </c>
      <c r="E3" s="81">
        <f>E6+E56+E69</f>
        <v>4020901.5</v>
      </c>
      <c r="F3" s="82"/>
      <c r="G3" s="82"/>
    </row>
    <row r="4" spans="1:7" s="69" customFormat="1" ht="25.5" customHeight="1">
      <c r="A4" s="83" t="s">
        <v>184</v>
      </c>
      <c r="B4" s="84"/>
      <c r="C4" s="51"/>
      <c r="D4" s="81">
        <f>D6+D56</f>
        <v>1930390.4411764708</v>
      </c>
      <c r="E4" s="81">
        <f>E6+E56</f>
        <v>3937996.5</v>
      </c>
      <c r="F4" s="85"/>
      <c r="G4" s="85"/>
    </row>
    <row r="5" spans="1:7" ht="24.75" customHeight="1">
      <c r="A5" s="86" t="s">
        <v>185</v>
      </c>
      <c r="B5" s="53" t="s">
        <v>186</v>
      </c>
      <c r="C5" s="87"/>
      <c r="D5" s="88" t="s">
        <v>187</v>
      </c>
      <c r="E5" s="88" t="s">
        <v>188</v>
      </c>
      <c r="F5" s="75"/>
      <c r="G5" s="75"/>
    </row>
    <row r="6" spans="1:7" ht="27.75" customHeight="1">
      <c r="A6" s="83" t="s">
        <v>189</v>
      </c>
      <c r="B6" s="89"/>
      <c r="C6" s="51"/>
      <c r="D6" s="90">
        <f>D7+D19</f>
        <v>1866178.4264705884</v>
      </c>
      <c r="E6" s="90">
        <f>E7+E19</f>
        <v>3807003.9899999998</v>
      </c>
      <c r="F6" s="85"/>
      <c r="G6" s="85"/>
    </row>
    <row r="7" spans="1:7" ht="28.5" customHeight="1">
      <c r="A7" s="91" t="str">
        <f>'4_MR Avanços Alcançados'!A3</f>
        <v>1. FORTALECIMENTO E INTEGRAÇÃO DOS TRIBUNAIS DE CONTAS NO ÂMBITO NACIONAL</v>
      </c>
      <c r="B7" s="92"/>
      <c r="C7" s="92"/>
      <c r="D7" s="93">
        <f>D8+D12+D15</f>
        <v>220003.43137254904</v>
      </c>
      <c r="E7" s="93">
        <f>E8+E12+E15</f>
        <v>448807</v>
      </c>
      <c r="F7" s="85"/>
      <c r="G7" s="85"/>
    </row>
    <row r="8" spans="1:7" ht="32.25" customHeight="1">
      <c r="A8" s="94" t="str">
        <f>'4_MR Avanços Alcançados'!A4</f>
        <v>1.1. Desenvolvimento de vínculos inter-institucionais entre os Tribunais de Contas e destes com o Governo Federal</v>
      </c>
      <c r="B8" s="95"/>
      <c r="C8" s="95"/>
      <c r="D8" s="96">
        <f>SUM(D9:D11)</f>
        <v>45350.69117647059</v>
      </c>
      <c r="E8" s="96">
        <f>SUM(E9:E11)</f>
        <v>92515.41</v>
      </c>
      <c r="F8" s="97" t="s">
        <v>190</v>
      </c>
      <c r="G8" s="97" t="s">
        <v>191</v>
      </c>
    </row>
    <row r="9" spans="1:7" ht="12.75" customHeight="1">
      <c r="A9" s="98" t="str">
        <f>'3_MR Problemas e Soluções'!B6</f>
        <v>Rede Nacional dos TCs, com a participação do Governo Federal, definida e implantada</v>
      </c>
      <c r="B9" s="44" t="s">
        <v>61</v>
      </c>
      <c r="C9" s="51" t="b">
        <f>AND(OR(ISBLANK(A9),A9=" ",A9="  "),B9="Sim")</f>
        <v>0</v>
      </c>
      <c r="D9" s="99">
        <f>E9/2.04</f>
        <v>13657.196078431372</v>
      </c>
      <c r="E9" s="99">
        <f>'7_Subcomp 1_1'!A10</f>
        <v>27860.68</v>
      </c>
      <c r="F9" s="44" t="s">
        <v>61</v>
      </c>
      <c r="G9" s="44" t="s">
        <v>61</v>
      </c>
    </row>
    <row r="10" spans="1:7" ht="12.75" customHeight="1">
      <c r="A10" s="98" t="str">
        <f>'3_MR Problemas e Soluções'!B7</f>
        <v>Portal Nacional dos TCs (coordenado pelo IRB / ATRICON) criado e implantado</v>
      </c>
      <c r="B10" s="44" t="s">
        <v>61</v>
      </c>
      <c r="C10" s="51" t="b">
        <f>AND(OR(ISBLANK(A10),A10=" ",A10="  "),B10="Sim")</f>
        <v>0</v>
      </c>
      <c r="D10" s="99">
        <f>E10/2.04</f>
        <v>17287.897058823528</v>
      </c>
      <c r="E10" s="99">
        <f>'7_Subcomp 1_1'!A15</f>
        <v>35267.31</v>
      </c>
      <c r="F10" s="44" t="s">
        <v>61</v>
      </c>
      <c r="G10" s="44" t="s">
        <v>61</v>
      </c>
    </row>
    <row r="11" spans="1:7" ht="12.75" customHeight="1">
      <c r="A11" s="98" t="str">
        <f>'3_MR Problemas e Soluções'!B8</f>
        <v>Proposta de Lei Processual Nacional dos TCs elaborada e encaminhada para aprovação</v>
      </c>
      <c r="B11" s="44" t="s">
        <v>61</v>
      </c>
      <c r="C11" s="51" t="b">
        <f>AND(OR(ISBLANK(A11),A11=" ",A11="  "),B11="Sim")</f>
        <v>0</v>
      </c>
      <c r="D11" s="99">
        <f>E11/2.04</f>
        <v>14405.598039215685</v>
      </c>
      <c r="E11" s="99">
        <f>'7_Subcomp 1_1'!A20</f>
        <v>29387.42</v>
      </c>
      <c r="F11" s="44" t="s">
        <v>61</v>
      </c>
      <c r="G11" s="44" t="s">
        <v>61</v>
      </c>
    </row>
    <row r="12" spans="1:7" ht="27.75" customHeight="1">
      <c r="A12" s="94" t="str">
        <f>'4_MR Avanços Alcançados'!A6</f>
        <v>1.2. Redesenho dos procedimentos de controle externo contemplando, inclusive, o cumprimento da LRF</v>
      </c>
      <c r="B12" s="100"/>
      <c r="C12" s="51"/>
      <c r="D12" s="96">
        <f>SUM(D13:D14)</f>
        <v>114504.39215686276</v>
      </c>
      <c r="E12" s="96">
        <f>SUM(E13:E14)</f>
        <v>233588.96000000002</v>
      </c>
      <c r="F12" s="101"/>
      <c r="G12" s="101"/>
    </row>
    <row r="13" spans="1:7" ht="12.75" customHeight="1">
      <c r="A13" s="98" t="str">
        <f>'3_MR Problemas e Soluções'!B10</f>
        <v>Conceitos e procedimentos comuns  referentes a LRF pactuados, harmonizados e implantados</v>
      </c>
      <c r="B13" s="44" t="s">
        <v>61</v>
      </c>
      <c r="C13" s="51" t="b">
        <f>AND(OR(ISBLANK(A13),A13=" ",A13="  "),B13="Sim")</f>
        <v>0</v>
      </c>
      <c r="D13" s="99">
        <f>E13/2.04</f>
        <v>72084.01470588236</v>
      </c>
      <c r="E13" s="99">
        <f>'8_Subcomp 1_2'!A10</f>
        <v>147051.39</v>
      </c>
      <c r="F13" s="44" t="s">
        <v>61</v>
      </c>
      <c r="G13" s="44" t="s">
        <v>61</v>
      </c>
    </row>
    <row r="14" spans="1:7" ht="26.25" customHeight="1">
      <c r="A14" s="98" t="str">
        <f>'3_MR Problemas e Soluções'!B11</f>
        <v>Conceitos e procedimentos comuns  referentes a outros gastos públicos (saúde, educação, previdência etc) pactuados, harmonizados e implantados</v>
      </c>
      <c r="B14" s="44" t="s">
        <v>61</v>
      </c>
      <c r="C14" s="51" t="b">
        <f>AND(OR(ISBLANK(A14),A14=" ",A14="  "),B14="Sim")</f>
        <v>0</v>
      </c>
      <c r="D14" s="99">
        <f>E14/2.04</f>
        <v>42420.37745098039</v>
      </c>
      <c r="E14" s="99">
        <f>'8_Subcomp 1_2'!A15</f>
        <v>86537.57</v>
      </c>
      <c r="F14" s="44" t="s">
        <v>61</v>
      </c>
      <c r="G14" s="44" t="s">
        <v>61</v>
      </c>
    </row>
    <row r="15" spans="1:7" ht="27.75" customHeight="1">
      <c r="A15" s="94" t="str">
        <f>'4_MR Avanços Alcançados'!A8</f>
        <v>1.3. Desenvolvimento de política e gestão de soluções compartilhadas e de cooperação técnica (de TI e outras)</v>
      </c>
      <c r="B15" s="100"/>
      <c r="C15" s="51"/>
      <c r="D15" s="96">
        <f>SUM(D16:D18)</f>
        <v>60148.348039215685</v>
      </c>
      <c r="E15" s="96">
        <f>SUM(E16:E18)</f>
        <v>122702.63</v>
      </c>
      <c r="F15" s="101"/>
      <c r="G15" s="101"/>
    </row>
    <row r="16" spans="1:7" ht="13.5" customHeight="1">
      <c r="A16" s="98" t="str">
        <f>'3_MR Problemas e Soluções'!B13</f>
        <v>Modelo de gestão de soluções compartilhadas e de cooperação técnica criado.</v>
      </c>
      <c r="B16" s="44" t="s">
        <v>61</v>
      </c>
      <c r="C16" s="51"/>
      <c r="D16" s="99">
        <f>E16/2.04</f>
        <v>0</v>
      </c>
      <c r="E16" s="99">
        <f>'9_Subcomp 1_3'!A10</f>
        <v>0</v>
      </c>
      <c r="F16" s="44" t="s">
        <v>344</v>
      </c>
      <c r="G16" s="44" t="s">
        <v>344</v>
      </c>
    </row>
    <row r="17" spans="1:7" ht="17.25" customHeight="1">
      <c r="A17" s="98" t="str">
        <f>'3_MR Problemas e Soluções'!B14</f>
        <v>Padrões de comunicação entre sistemas (interoperabilidade) definidos e incorporados na política de TI dos TCs</v>
      </c>
      <c r="B17" s="44" t="s">
        <v>61</v>
      </c>
      <c r="C17" s="51"/>
      <c r="D17" s="99">
        <f>E17/2.04</f>
        <v>0</v>
      </c>
      <c r="E17" s="99">
        <f>'9_Subcomp 1_3'!A15</f>
        <v>0</v>
      </c>
      <c r="F17" s="44" t="s">
        <v>344</v>
      </c>
      <c r="G17" s="44" t="s">
        <v>344</v>
      </c>
    </row>
    <row r="18" spans="1:7" ht="18" customHeight="1">
      <c r="A18" s="98" t="str">
        <f>'3_MR Problemas e Soluções'!B15</f>
        <v>Soluções técnicas passíveis de compartilhamento e/ou cooperação técnica identificadas, pactuadas e implantadas</v>
      </c>
      <c r="B18" s="44" t="s">
        <v>61</v>
      </c>
      <c r="C18" s="51"/>
      <c r="D18" s="99">
        <f>E18/2.04</f>
        <v>60148.348039215685</v>
      </c>
      <c r="E18" s="99">
        <f>'9_Subcomp 1_3'!A20</f>
        <v>122702.63</v>
      </c>
      <c r="F18" s="44" t="s">
        <v>61</v>
      </c>
      <c r="G18" s="44" t="s">
        <v>61</v>
      </c>
    </row>
    <row r="19" spans="1:7" ht="21.75" customHeight="1">
      <c r="A19" s="102" t="str">
        <f>'4_MR Avanços Alcançados'!A10</f>
        <v>2. MODERNIZAÇÃO DOS TRIBUNAIS DE CONTAS DOS ESTADOS, DISTRITO FEDERAL E MUNICÍPIOS</v>
      </c>
      <c r="B19" s="103" t="s">
        <v>61</v>
      </c>
      <c r="C19" s="104"/>
      <c r="D19" s="93">
        <f>D20+D26+D32+D38+D44+D50</f>
        <v>1646174.9950980393</v>
      </c>
      <c r="E19" s="93">
        <f>E20+E26+E32+E38+E44+E50</f>
        <v>3358196.9899999998</v>
      </c>
      <c r="F19" s="105"/>
      <c r="G19" s="105"/>
    </row>
    <row r="20" spans="1:7" ht="29.25" customHeight="1">
      <c r="A20" s="94" t="str">
        <f>'4_MR Avanços Alcançados'!A11</f>
        <v>2.1. Desenvolvimento de vínculos inter-institucionais com outros Poderes e instituições dos três níveis de governo e com a sociedade</v>
      </c>
      <c r="B20" s="100"/>
      <c r="C20" s="51"/>
      <c r="D20" s="96">
        <f>SUM(D21:D25)</f>
        <v>203665.0882352941</v>
      </c>
      <c r="E20" s="96">
        <f>SUM(E21:E25)</f>
        <v>415476.77999999997</v>
      </c>
      <c r="F20" s="101"/>
      <c r="G20" s="101"/>
    </row>
    <row r="21" spans="1:7" ht="21" customHeight="1">
      <c r="A21" s="98" t="str">
        <f>'3_MR Problemas e Soluções'!B18</f>
        <v>Informativos e cartilhas explicativos sobre as atribuições, principais ações e resultados do TC elaborados e divulgados</v>
      </c>
      <c r="B21" s="44" t="s">
        <v>61</v>
      </c>
      <c r="C21" s="51"/>
      <c r="D21" s="99">
        <f>E21/2.04</f>
        <v>0</v>
      </c>
      <c r="E21" s="99">
        <f>'10_Subcomp 2_1'!A10</f>
        <v>0</v>
      </c>
      <c r="F21" s="44" t="s">
        <v>344</v>
      </c>
      <c r="G21" s="44" t="s">
        <v>344</v>
      </c>
    </row>
    <row r="22" spans="1:7" ht="27.75" customHeight="1">
      <c r="A22" s="98" t="str">
        <f>'3_MR Problemas e Soluções'!B19</f>
        <v>Cooperação institucional com o Ministério Público, o Poder Judiciário e os Poderes Legislativos Estadual e Municipal implantada</v>
      </c>
      <c r="B22" s="44" t="s">
        <v>61</v>
      </c>
      <c r="C22" s="51"/>
      <c r="D22" s="99">
        <f>E22/2.04</f>
        <v>0</v>
      </c>
      <c r="E22" s="99">
        <f>'10_Subcomp 2_1'!A15</f>
        <v>0</v>
      </c>
      <c r="F22" s="44" t="s">
        <v>344</v>
      </c>
      <c r="G22" s="44" t="s">
        <v>344</v>
      </c>
    </row>
    <row r="23" spans="1:7" ht="20.25" customHeight="1">
      <c r="A23" s="98" t="str">
        <f>'3_MR Problemas e Soluções'!B20</f>
        <v>Instrumentos de avaliação da imagem do TC criados e/ou ampliados e implementados</v>
      </c>
      <c r="B23" s="44" t="s">
        <v>61</v>
      </c>
      <c r="C23" s="51"/>
      <c r="D23" s="99">
        <f>E23/2.04</f>
        <v>0</v>
      </c>
      <c r="E23" s="99">
        <f>'10_Subcomp 2_1'!A20</f>
        <v>0</v>
      </c>
      <c r="F23" s="44" t="s">
        <v>344</v>
      </c>
      <c r="G23" s="44" t="s">
        <v>344</v>
      </c>
    </row>
    <row r="24" spans="1:7" ht="12.75" customHeight="1">
      <c r="A24" s="98" t="str">
        <f>'3_MR Problemas e Soluções'!B21</f>
        <v>Instrumentos de interação com a sociedade ampliados e implementados.</v>
      </c>
      <c r="B24" s="44" t="s">
        <v>61</v>
      </c>
      <c r="C24" s="51"/>
      <c r="D24" s="99">
        <f>E24/2.04</f>
        <v>203665.0882352941</v>
      </c>
      <c r="E24" s="99">
        <f>'10_Subcomp 2_1'!A25</f>
        <v>415476.77999999997</v>
      </c>
      <c r="F24" s="44" t="s">
        <v>61</v>
      </c>
      <c r="G24" s="44" t="s">
        <v>61</v>
      </c>
    </row>
    <row r="25" spans="1:7" ht="12.75" customHeight="1" hidden="1">
      <c r="A25" s="98">
        <f>'3_MR Problemas e Soluções'!B22</f>
        <v>0</v>
      </c>
      <c r="B25" s="44" t="s">
        <v>61</v>
      </c>
      <c r="C25" s="51" t="b">
        <f>AND(OR(ISBLANK(A25),A25=" ",A25="  "),B25="Sim")</f>
        <v>0</v>
      </c>
      <c r="D25" s="99">
        <f>E25/2.04</f>
        <v>0</v>
      </c>
      <c r="E25" s="99">
        <f>'10_Subcomp 2_1'!A30</f>
        <v>0</v>
      </c>
      <c r="F25" s="44"/>
      <c r="G25" s="44"/>
    </row>
    <row r="26" spans="1:7" ht="24.75" customHeight="1">
      <c r="A26" s="94" t="str">
        <f>'4_MR Avanços Alcançados'!A13</f>
        <v>2.2. Integração dos Tribunais de Contas no ciclo de gestão governamental</v>
      </c>
      <c r="B26" s="106"/>
      <c r="C26" s="107">
        <f>COUNTIF(C27:C69,"verdadeiro")</f>
        <v>0</v>
      </c>
      <c r="D26" s="96">
        <f>SUM(D27:D31)</f>
        <v>345941.112745098</v>
      </c>
      <c r="E26" s="96">
        <f>SUM(E27:E31)</f>
        <v>705719.87</v>
      </c>
      <c r="F26" s="101"/>
      <c r="G26" s="101"/>
    </row>
    <row r="27" spans="1:7" ht="15.75" customHeight="1">
      <c r="A27" s="98" t="str">
        <f>'3_MR Problemas e Soluções'!B24</f>
        <v>Auditorias de resultado e avaliação de programas criada e implementada.</v>
      </c>
      <c r="B27" s="108"/>
      <c r="C27" s="87"/>
      <c r="D27" s="99">
        <f>E27/2.04</f>
        <v>232715.78431372548</v>
      </c>
      <c r="E27" s="99">
        <f>'11_Subcomp 2_2'!A10</f>
        <v>474740.2</v>
      </c>
      <c r="F27" s="44" t="s">
        <v>61</v>
      </c>
      <c r="G27" s="44" t="s">
        <v>61</v>
      </c>
    </row>
    <row r="28" spans="1:7" ht="12.75" customHeight="1">
      <c r="A28" s="98" t="str">
        <f>'3_MR Problemas e Soluções'!B25</f>
        <v>Jurisdicionados (incluindo órgãos do controle interno)  capacitados pelo TC.</v>
      </c>
      <c r="B28" s="44" t="s">
        <v>61</v>
      </c>
      <c r="C28" s="51" t="b">
        <f>AND(OR(ISBLANK(A28),A28=" ",A28="  "),B28="Sim")</f>
        <v>0</v>
      </c>
      <c r="D28" s="99">
        <f>E28/2.04</f>
        <v>113225.32843137255</v>
      </c>
      <c r="E28" s="99">
        <f>'11_Subcomp 2_2'!A15</f>
        <v>230979.66999999998</v>
      </c>
      <c r="F28" s="44" t="s">
        <v>61</v>
      </c>
      <c r="G28" s="44" t="s">
        <v>61</v>
      </c>
    </row>
    <row r="29" spans="1:7" ht="12.75" customHeight="1" hidden="1">
      <c r="A29" s="98">
        <f>'3_MR Problemas e Soluções'!B26</f>
        <v>0</v>
      </c>
      <c r="B29" s="44" t="s">
        <v>61</v>
      </c>
      <c r="C29" s="51" t="b">
        <f>AND(OR(ISBLANK(A29),A29=" ",A29="  "),B29="Sim")</f>
        <v>0</v>
      </c>
      <c r="D29" s="99">
        <f>E29/2.04</f>
        <v>0</v>
      </c>
      <c r="E29" s="99">
        <f>'11_Subcomp 2_2'!A20</f>
        <v>0</v>
      </c>
      <c r="F29" s="44"/>
      <c r="G29" s="44"/>
    </row>
    <row r="30" spans="1:7" ht="12.75" customHeight="1" hidden="1">
      <c r="A30" s="98">
        <f>'3_MR Problemas e Soluções'!B27</f>
        <v>0</v>
      </c>
      <c r="B30" s="44" t="s">
        <v>61</v>
      </c>
      <c r="C30" s="51" t="b">
        <f>AND(OR(ISBLANK(A30),A30=" ",A30="  "),B30="Sim")</f>
        <v>0</v>
      </c>
      <c r="D30" s="99">
        <f>E30/2.04</f>
        <v>0</v>
      </c>
      <c r="E30" s="99">
        <f>'11_Subcomp 2_2'!A25</f>
        <v>0</v>
      </c>
      <c r="F30" s="44"/>
      <c r="G30" s="44"/>
    </row>
    <row r="31" spans="1:7" ht="12.75" customHeight="1" hidden="1">
      <c r="A31" s="98">
        <f>'3_MR Problemas e Soluções'!B28</f>
        <v>0</v>
      </c>
      <c r="B31" s="44" t="s">
        <v>61</v>
      </c>
      <c r="C31" s="51" t="b">
        <f>AND(OR(ISBLANK(A31),A31=" ",A31="  "),B31="Sim")</f>
        <v>0</v>
      </c>
      <c r="D31" s="99">
        <f>E31/2.04</f>
        <v>0</v>
      </c>
      <c r="E31" s="99">
        <f>'11_Subcomp 2_2'!A30</f>
        <v>0</v>
      </c>
      <c r="F31" s="44"/>
      <c r="G31" s="44"/>
    </row>
    <row r="32" spans="1:7" ht="27" customHeight="1">
      <c r="A32" s="94" t="str">
        <f>'4_MR Avanços Alcançados'!A15</f>
        <v>2.3. Redesenho dos métodos, técnicas e procedimentos de Controle Externo</v>
      </c>
      <c r="B32" s="44" t="s">
        <v>61</v>
      </c>
      <c r="C32" s="51" t="b">
        <f>AND(OR(ISBLANK(A32),A32=" ",A32="  "),B32="Sim")</f>
        <v>0</v>
      </c>
      <c r="D32" s="96">
        <f>SUM(D33:D37)</f>
        <v>333920.862745098</v>
      </c>
      <c r="E32" s="96">
        <f>SUM(E33:E37)</f>
        <v>681198.5599999999</v>
      </c>
      <c r="F32" s="101"/>
      <c r="G32" s="101"/>
    </row>
    <row r="33" spans="1:7" ht="12.75" customHeight="1">
      <c r="A33" s="98" t="str">
        <f>'3_MR Problemas e Soluções'!B30</f>
        <v>Métodos e processos de trabalho do TC  redesenhados e manualizados </v>
      </c>
      <c r="B33" s="108"/>
      <c r="C33" s="87"/>
      <c r="D33" s="99">
        <f>E33/2.04</f>
        <v>189686.9656862745</v>
      </c>
      <c r="E33" s="99">
        <f>'12_Subcomp 2_3'!A10</f>
        <v>386961.41</v>
      </c>
      <c r="F33" s="44" t="s">
        <v>61</v>
      </c>
      <c r="G33" s="44" t="s">
        <v>61</v>
      </c>
    </row>
    <row r="34" spans="1:7" ht="12.75" customHeight="1">
      <c r="A34" s="98" t="str">
        <f>'3_MR Problemas e Soluções'!B31</f>
        <v>Programa de capacitação em técnicas de auditoria e fiscalização concebido, implantado e avaliado</v>
      </c>
      <c r="B34" s="44" t="s">
        <v>61</v>
      </c>
      <c r="C34" s="51" t="b">
        <f>AND(OR(ISBLANK(A34),A34=" ",A34="  "),B34="Sim")</f>
        <v>0</v>
      </c>
      <c r="D34" s="99">
        <f>E34/2.04</f>
        <v>144233.89705882352</v>
      </c>
      <c r="E34" s="99">
        <f>'12_Subcomp 2_3'!A15</f>
        <v>294237.14999999997</v>
      </c>
      <c r="F34" s="44" t="s">
        <v>61</v>
      </c>
      <c r="G34" s="44" t="s">
        <v>61</v>
      </c>
    </row>
    <row r="35" spans="1:7" ht="12.75" customHeight="1" hidden="1">
      <c r="A35" s="98">
        <f>'3_MR Problemas e Soluções'!B32</f>
        <v>0</v>
      </c>
      <c r="B35" s="44" t="s">
        <v>61</v>
      </c>
      <c r="C35" s="51" t="b">
        <f>AND(OR(ISBLANK(A35),A35=" ",A35="  "),B35="Sim")</f>
        <v>0</v>
      </c>
      <c r="D35" s="99">
        <f>E35/2.04</f>
        <v>0</v>
      </c>
      <c r="E35" s="99">
        <f>'12_Subcomp 2_3'!A20</f>
        <v>0</v>
      </c>
      <c r="F35" s="44"/>
      <c r="G35" s="44"/>
    </row>
    <row r="36" spans="1:7" ht="12.75" customHeight="1" hidden="1">
      <c r="A36" s="98">
        <f>'3_MR Problemas e Soluções'!B33</f>
        <v>0</v>
      </c>
      <c r="B36" s="44" t="s">
        <v>61</v>
      </c>
      <c r="C36" s="51" t="b">
        <f>AND(OR(ISBLANK(A36),A36=" ",A36="  "),B36="Sim")</f>
        <v>0</v>
      </c>
      <c r="D36" s="99">
        <f>E36/2.04</f>
        <v>0</v>
      </c>
      <c r="E36" s="99">
        <f>'12_Subcomp 2_3'!A25</f>
        <v>0</v>
      </c>
      <c r="F36" s="44"/>
      <c r="G36" s="44"/>
    </row>
    <row r="37" spans="1:7" ht="12.75" customHeight="1" hidden="1">
      <c r="A37" s="98">
        <f>'3_MR Problemas e Soluções'!B34</f>
        <v>0</v>
      </c>
      <c r="B37" s="44" t="s">
        <v>61</v>
      </c>
      <c r="C37" s="51" t="b">
        <f>AND(OR(ISBLANK(A37),A37=" ",A37="  "),B37="Sim")</f>
        <v>0</v>
      </c>
      <c r="D37" s="99">
        <f>E37/2.04</f>
        <v>0</v>
      </c>
      <c r="E37" s="99">
        <f>'12_Subcomp 2_3'!A30</f>
        <v>0</v>
      </c>
      <c r="F37" s="44"/>
      <c r="G37" s="44"/>
    </row>
    <row r="38" spans="1:7" ht="27.75" customHeight="1">
      <c r="A38" s="94" t="str">
        <f>'4_MR Avanços Alcançados'!A17</f>
        <v>2.4. Planejamento estratégico e aprimoramento gerencial</v>
      </c>
      <c r="B38" s="44" t="s">
        <v>61</v>
      </c>
      <c r="C38" s="51" t="b">
        <f>AND(OR(ISBLANK(A38),A38=" ",A38="  "),B38="Sim")</f>
        <v>0</v>
      </c>
      <c r="D38" s="96">
        <f>SUM(D39:D43)</f>
        <v>45256.96078431372</v>
      </c>
      <c r="E38" s="96">
        <f>SUM(E39:E43)</f>
        <v>92324.2</v>
      </c>
      <c r="F38" s="101"/>
      <c r="G38" s="101"/>
    </row>
    <row r="39" spans="1:7" ht="14.25" customHeight="1">
      <c r="A39" s="98" t="str">
        <f>'3_MR Problemas e Soluções'!B36</f>
        <v>Planejamento estratégico elaborado e implementado</v>
      </c>
      <c r="B39" s="108"/>
      <c r="C39" s="87"/>
      <c r="D39" s="99">
        <f>E39/2.04</f>
        <v>20747.156862745098</v>
      </c>
      <c r="E39" s="99">
        <f>'13_Subcomp 2_4'!A10</f>
        <v>42324.2</v>
      </c>
      <c r="F39" s="44" t="s">
        <v>61</v>
      </c>
      <c r="G39" s="44" t="s">
        <v>61</v>
      </c>
    </row>
    <row r="40" spans="1:7" ht="12.75" customHeight="1">
      <c r="A40" s="98" t="str">
        <f>'3_MR Problemas e Soluções'!B37</f>
        <v>Plano de capacitação gerencial elaborado e implementado</v>
      </c>
      <c r="B40" s="44" t="s">
        <v>61</v>
      </c>
      <c r="C40" s="51" t="b">
        <f>AND(OR(ISBLANK(A40),A40=" ",A40="  "),B40="Sim")</f>
        <v>0</v>
      </c>
      <c r="D40" s="99">
        <f>E40/2.04</f>
        <v>24509.803921568626</v>
      </c>
      <c r="E40" s="99">
        <f>'13_Subcomp 2_4'!A15</f>
        <v>50000</v>
      </c>
      <c r="F40" s="44" t="s">
        <v>61</v>
      </c>
      <c r="G40" s="44" t="s">
        <v>61</v>
      </c>
    </row>
    <row r="41" spans="1:7" ht="12.75" customHeight="1" hidden="1">
      <c r="A41" s="98">
        <f>'3_MR Problemas e Soluções'!B38</f>
        <v>0</v>
      </c>
      <c r="B41" s="44" t="s">
        <v>61</v>
      </c>
      <c r="C41" s="51" t="b">
        <f>AND(OR(ISBLANK(A41),A41=" ",A41="  "),B41="Sim")</f>
        <v>0</v>
      </c>
      <c r="D41" s="99">
        <f>E41/2.04</f>
        <v>0</v>
      </c>
      <c r="E41" s="99">
        <f>'13_Subcomp 2_4'!A20</f>
        <v>0</v>
      </c>
      <c r="F41" s="44"/>
      <c r="G41" s="44"/>
    </row>
    <row r="42" spans="1:7" ht="12.75" customHeight="1" hidden="1">
      <c r="A42" s="98">
        <f>'3_MR Problemas e Soluções'!B39</f>
        <v>0</v>
      </c>
      <c r="B42" s="44" t="s">
        <v>61</v>
      </c>
      <c r="C42" s="51" t="b">
        <f>AND(OR(ISBLANK(A42),A42=" ",A42="  "),B42="Sim")</f>
        <v>0</v>
      </c>
      <c r="D42" s="99">
        <f>E42/2.04</f>
        <v>0</v>
      </c>
      <c r="E42" s="99">
        <f>'13_Subcomp 2_4'!A25</f>
        <v>0</v>
      </c>
      <c r="F42" s="44"/>
      <c r="G42" s="44"/>
    </row>
    <row r="43" spans="1:7" ht="12.75" customHeight="1" hidden="1">
      <c r="A43" s="98">
        <f>'3_MR Problemas e Soluções'!B40</f>
        <v>0</v>
      </c>
      <c r="B43" s="44" t="s">
        <v>61</v>
      </c>
      <c r="C43" s="51" t="b">
        <f>AND(OR(ISBLANK(A43),A43=" ",A43="  "),B43="Sim")</f>
        <v>0</v>
      </c>
      <c r="D43" s="99">
        <f>E43/2.04</f>
        <v>0</v>
      </c>
      <c r="E43" s="99">
        <f>'13_Subcomp 2_4'!A30</f>
        <v>0</v>
      </c>
      <c r="F43" s="109"/>
      <c r="G43" s="109"/>
    </row>
    <row r="44" spans="1:7" ht="23.25" customHeight="1">
      <c r="A44" s="94" t="str">
        <f>'4_MR Avanços Alcançados'!A19</f>
        <v>2.5. Desenvolvimento da política e da gestão da tecnologia de informação</v>
      </c>
      <c r="B44" s="44" t="s">
        <v>61</v>
      </c>
      <c r="C44" s="51" t="b">
        <f>AND(OR(ISBLANK(A44),A44=" ",A44="  "),B44="Sim")</f>
        <v>0</v>
      </c>
      <c r="D44" s="96">
        <f>SUM(D45:D49)</f>
        <v>558253.7843137255</v>
      </c>
      <c r="E44" s="96">
        <f>SUM(E45:E49)</f>
        <v>1138837.72</v>
      </c>
      <c r="F44" s="101"/>
      <c r="G44" s="101"/>
    </row>
    <row r="45" spans="1:7" ht="12.75" customHeight="1">
      <c r="A45" s="98" t="str">
        <f>'3_MR Problemas e Soluções'!B42</f>
        <v>Plano estratégico de Tecnologia de Informação criado e implementado.</v>
      </c>
      <c r="B45" s="108"/>
      <c r="C45" s="87"/>
      <c r="D45" s="99">
        <f>E45/2.04</f>
        <v>61764.70588235294</v>
      </c>
      <c r="E45" s="99">
        <f>'14_Subcomp 2_5'!A10</f>
        <v>126000</v>
      </c>
      <c r="F45" s="44" t="s">
        <v>61</v>
      </c>
      <c r="G45" s="44" t="s">
        <v>61</v>
      </c>
    </row>
    <row r="46" spans="1:7" ht="12.75" customHeight="1">
      <c r="A46" s="98" t="str">
        <f>'3_MR Problemas e Soluções'!B43</f>
        <v>Programa de capacitação de usuários e gestores de TI implantado e avaliado</v>
      </c>
      <c r="B46" s="44" t="s">
        <v>61</v>
      </c>
      <c r="C46" s="51" t="b">
        <f>AND(OR(ISBLANK(A46),A46=" ",A46="  "),B46="Sim")</f>
        <v>0</v>
      </c>
      <c r="D46" s="99">
        <f>E46/2.04</f>
        <v>49019.60784313725</v>
      </c>
      <c r="E46" s="99">
        <f>'14_Subcomp 2_5'!A15</f>
        <v>100000</v>
      </c>
      <c r="F46" s="44" t="s">
        <v>61</v>
      </c>
      <c r="G46" s="44" t="s">
        <v>61</v>
      </c>
    </row>
    <row r="47" spans="1:7" ht="12.75" customHeight="1">
      <c r="A47" s="98" t="str">
        <f>'3_MR Problemas e Soluções'!B44</f>
        <v>Parque tecnológico do TC revisto e implementado</v>
      </c>
      <c r="B47" s="44" t="s">
        <v>61</v>
      </c>
      <c r="C47" s="51"/>
      <c r="D47" s="99">
        <f>E47/2.04</f>
        <v>447469.4705882353</v>
      </c>
      <c r="E47" s="99">
        <f>'14_Subcomp 2_5'!A20</f>
        <v>912837.72</v>
      </c>
      <c r="F47" s="44" t="s">
        <v>61</v>
      </c>
      <c r="G47" s="44" t="s">
        <v>61</v>
      </c>
    </row>
    <row r="48" spans="1:7" ht="12.75" customHeight="1" hidden="1">
      <c r="A48" s="98">
        <f>'3_MR Problemas e Soluções'!B45</f>
        <v>0</v>
      </c>
      <c r="B48" s="44" t="s">
        <v>61</v>
      </c>
      <c r="C48" s="51" t="b">
        <f>AND(OR(ISBLANK(A48),A48=" ",A48="  "),B48="Sim")</f>
        <v>0</v>
      </c>
      <c r="D48" s="99">
        <f>E48/2.04</f>
        <v>0</v>
      </c>
      <c r="E48" s="99">
        <f>'14_Subcomp 2_5'!A25</f>
        <v>0</v>
      </c>
      <c r="F48" s="44"/>
      <c r="G48" s="44"/>
    </row>
    <row r="49" spans="1:7" ht="12.75" customHeight="1" hidden="1">
      <c r="A49" s="98">
        <f>'3_MR Problemas e Soluções'!B46</f>
        <v>0</v>
      </c>
      <c r="B49" s="44" t="s">
        <v>61</v>
      </c>
      <c r="C49" s="51" t="b">
        <f>AND(OR(ISBLANK(A49),A49=" ",A49="  "),B49="Sim")</f>
        <v>0</v>
      </c>
      <c r="D49" s="99">
        <f>E49/2.04</f>
        <v>0</v>
      </c>
      <c r="E49" s="99">
        <f>'14_Subcomp 2_5'!A30</f>
        <v>0</v>
      </c>
      <c r="F49" s="44"/>
      <c r="G49" s="44"/>
    </row>
    <row r="50" spans="1:7" ht="24" customHeight="1">
      <c r="A50" s="94" t="str">
        <f>'4_MR Avanços Alcançados'!A21</f>
        <v>2.6. Adequação da política e gestão de pessoal</v>
      </c>
      <c r="B50" s="44" t="s">
        <v>61</v>
      </c>
      <c r="C50" s="51" t="b">
        <f>AND(OR(ISBLANK(A50),A50=" ",A50="  "),B50="Sim")</f>
        <v>0</v>
      </c>
      <c r="D50" s="96">
        <f>SUM(D51:D55)</f>
        <v>159137.1862745098</v>
      </c>
      <c r="E50" s="96">
        <f>SUM(E51:E55)</f>
        <v>324639.86</v>
      </c>
      <c r="F50" s="101"/>
      <c r="G50" s="101"/>
    </row>
    <row r="51" spans="1:7" ht="15" customHeight="1">
      <c r="A51" s="98" t="str">
        <f>'3_MR Problemas e Soluções'!B48</f>
        <v>Política de Gestão de Pessoas definida </v>
      </c>
      <c r="B51" s="110"/>
      <c r="C51" s="87">
        <f>COUNTIF(C52:C69,"verdadeiro")</f>
        <v>0</v>
      </c>
      <c r="D51" s="99">
        <f>E51/2.04</f>
        <v>45227.47549019607</v>
      </c>
      <c r="E51" s="99">
        <f>'15_Subcomp 2_6'!A10</f>
        <v>92264.04999999999</v>
      </c>
      <c r="F51" s="44" t="s">
        <v>61</v>
      </c>
      <c r="G51" s="44" t="s">
        <v>61</v>
      </c>
    </row>
    <row r="52" spans="1:7" ht="21" customHeight="1">
      <c r="A52" s="98" t="str">
        <f>'3_MR Problemas e Soluções'!B49</f>
        <v>Instituto de Contas estruturado com programa de capacitação elaborado, implantado e avaliado</v>
      </c>
      <c r="B52" s="108"/>
      <c r="C52" s="87"/>
      <c r="D52" s="99">
        <f>E52/2.04</f>
        <v>113909.71078431372</v>
      </c>
      <c r="E52" s="99">
        <f>'15_Subcomp 2_6'!A15</f>
        <v>232375.81</v>
      </c>
      <c r="F52" s="44" t="s">
        <v>61</v>
      </c>
      <c r="G52" s="44" t="s">
        <v>61</v>
      </c>
    </row>
    <row r="53" spans="1:7" ht="12.75" customHeight="1" hidden="1">
      <c r="A53" s="98">
        <f>'3_MR Problemas e Soluções'!B50</f>
        <v>0</v>
      </c>
      <c r="B53" s="44" t="s">
        <v>61</v>
      </c>
      <c r="C53" s="51" t="b">
        <f>AND(OR(ISBLANK(A53),A53=" ",A53="  "),B53="Sim")</f>
        <v>0</v>
      </c>
      <c r="D53" s="99">
        <f>E53/2.04</f>
        <v>0</v>
      </c>
      <c r="E53" s="99">
        <f>'15_Subcomp 2_6'!A20</f>
        <v>0</v>
      </c>
      <c r="F53" s="44"/>
      <c r="G53" s="44"/>
    </row>
    <row r="54" spans="1:7" ht="12.75" customHeight="1" hidden="1">
      <c r="A54" s="98">
        <f>'3_MR Problemas e Soluções'!B51</f>
        <v>0</v>
      </c>
      <c r="B54" s="44" t="s">
        <v>61</v>
      </c>
      <c r="C54" s="51" t="b">
        <f>AND(OR(ISBLANK(A54),A54=" ",A54="  "),B54="Sim")</f>
        <v>0</v>
      </c>
      <c r="D54" s="99">
        <f>E54/2.04</f>
        <v>0</v>
      </c>
      <c r="E54" s="99">
        <f>'15_Subcomp 2_6'!A25</f>
        <v>0</v>
      </c>
      <c r="F54" s="44"/>
      <c r="G54" s="44"/>
    </row>
    <row r="55" spans="1:7" ht="12.75" customHeight="1" hidden="1">
      <c r="A55" s="98">
        <f>'3_MR Problemas e Soluções'!B52</f>
        <v>0</v>
      </c>
      <c r="B55" s="44" t="s">
        <v>61</v>
      </c>
      <c r="C55" s="51" t="b">
        <f>AND(OR(ISBLANK(A55),A55=" ",A55="  "),B55="Sim")</f>
        <v>0</v>
      </c>
      <c r="D55" s="99">
        <f>E55/2.04</f>
        <v>0</v>
      </c>
      <c r="E55" s="99">
        <f>'15_Subcomp 2_6'!A30</f>
        <v>0</v>
      </c>
      <c r="F55" s="44"/>
      <c r="G55" s="44"/>
    </row>
    <row r="56" spans="1:7" ht="21" customHeight="1">
      <c r="A56" s="83" t="s">
        <v>99</v>
      </c>
      <c r="B56" s="89"/>
      <c r="C56" s="51"/>
      <c r="D56" s="90">
        <f>D57+D63</f>
        <v>64212.01470588235</v>
      </c>
      <c r="E56" s="90">
        <f>E57+E63</f>
        <v>130992.51000000001</v>
      </c>
      <c r="F56" s="90"/>
      <c r="G56" s="90"/>
    </row>
    <row r="57" spans="1:7" ht="21.75" customHeight="1">
      <c r="A57" s="111" t="s">
        <v>192</v>
      </c>
      <c r="B57" s="101" t="s">
        <v>61</v>
      </c>
      <c r="C57" s="107" t="b">
        <f>AND(OR(ISBLANK(A57),A57=" ",A57="  "),B57="Sim")</f>
        <v>0</v>
      </c>
      <c r="D57" s="96">
        <f>SUM(D58:D62)</f>
        <v>41085.401960784315</v>
      </c>
      <c r="E57" s="96">
        <f>SUM(E58:E62)</f>
        <v>83814.22</v>
      </c>
      <c r="F57" s="101"/>
      <c r="G57" s="101"/>
    </row>
    <row r="58" spans="1:7" ht="23.25" customHeight="1">
      <c r="A58" s="98" t="str">
        <f>'3_MR Problemas e Soluções'!B55</f>
        <v>UEL instituída (definição de pessoal, designações, vinculação), estruturada (física e equipamentos) e instalada.</v>
      </c>
      <c r="B58" s="108"/>
      <c r="C58" s="87"/>
      <c r="D58" s="99">
        <f>E58/2.04</f>
        <v>2789.2156862745096</v>
      </c>
      <c r="E58" s="99">
        <f>'16_Admin Projeto'!A10</f>
        <v>5690</v>
      </c>
      <c r="F58" s="44" t="s">
        <v>61</v>
      </c>
      <c r="G58" s="44" t="s">
        <v>61</v>
      </c>
    </row>
    <row r="59" spans="1:7" ht="12.75" customHeight="1">
      <c r="A59" s="98" t="str">
        <f>'3_MR Problemas e Soluções'!B56</f>
        <v>Equipe da UEL capacitada</v>
      </c>
      <c r="B59" s="44" t="s">
        <v>61</v>
      </c>
      <c r="C59" s="51" t="b">
        <f>AND(OR(ISBLANK(A59),A59=" ",A59="  "),B59="Sim")</f>
        <v>0</v>
      </c>
      <c r="D59" s="99">
        <f>E59/2.04</f>
        <v>34126.6568627451</v>
      </c>
      <c r="E59" s="99">
        <f>'16_Admin Projeto'!A15</f>
        <v>69618.38</v>
      </c>
      <c r="F59" s="44" t="s">
        <v>61</v>
      </c>
      <c r="G59" s="44" t="s">
        <v>61</v>
      </c>
    </row>
    <row r="60" spans="1:7" ht="12.75" customHeight="1">
      <c r="A60" s="98" t="str">
        <f>'3_MR Problemas e Soluções'!B57</f>
        <v>Plano de Ação para implementação do projeto elaborado </v>
      </c>
      <c r="B60" s="44" t="s">
        <v>61</v>
      </c>
      <c r="C60" s="51" t="b">
        <f>AND(OR(ISBLANK(A60),A60=" ",A60="  "),B60="Sim")</f>
        <v>0</v>
      </c>
      <c r="D60" s="99">
        <f>E60/2.04</f>
        <v>4169.529411764706</v>
      </c>
      <c r="E60" s="99">
        <f>'16_Admin Projeto'!A20</f>
        <v>8505.84</v>
      </c>
      <c r="F60" s="44" t="s">
        <v>61</v>
      </c>
      <c r="G60" s="44" t="s">
        <v>61</v>
      </c>
    </row>
    <row r="61" spans="1:7" ht="12.75" customHeight="1" hidden="1">
      <c r="A61" s="98">
        <f>'3_MR Problemas e Soluções'!B58</f>
        <v>0</v>
      </c>
      <c r="B61" s="44" t="s">
        <v>61</v>
      </c>
      <c r="C61" s="51" t="b">
        <f>AND(OR(ISBLANK(A61),A61=" ",A61="  "),B61="Sim")</f>
        <v>0</v>
      </c>
      <c r="D61" s="99">
        <f>E61/2.04</f>
        <v>0</v>
      </c>
      <c r="E61" s="99">
        <f>'16_Admin Projeto'!A25</f>
        <v>0</v>
      </c>
      <c r="F61" s="44"/>
      <c r="G61" s="44"/>
    </row>
    <row r="62" spans="1:7" ht="12.75" customHeight="1" hidden="1">
      <c r="A62" s="98">
        <f>'3_MR Problemas e Soluções'!B59</f>
        <v>0</v>
      </c>
      <c r="B62" s="44" t="s">
        <v>61</v>
      </c>
      <c r="C62" s="51" t="b">
        <f>AND(OR(ISBLANK(A62),A62=" ",A62="  "),B62="Sim")</f>
        <v>0</v>
      </c>
      <c r="D62" s="99">
        <f>E62/2.04</f>
        <v>0</v>
      </c>
      <c r="E62" s="99">
        <f>'16_Admin Projeto'!A30</f>
        <v>0</v>
      </c>
      <c r="F62" s="44"/>
      <c r="G62" s="44"/>
    </row>
    <row r="63" spans="1:7" ht="21.75" customHeight="1">
      <c r="A63" s="111" t="s">
        <v>193</v>
      </c>
      <c r="B63" s="44" t="s">
        <v>61</v>
      </c>
      <c r="C63" s="51" t="b">
        <f>AND(OR(ISBLANK(A63),A63=" ",A63="  "),B63="Sim")</f>
        <v>0</v>
      </c>
      <c r="D63" s="96">
        <f>SUM(D64:D68)</f>
        <v>23126.61274509804</v>
      </c>
      <c r="E63" s="96">
        <f>SUM(E64:E68)</f>
        <v>47178.29</v>
      </c>
      <c r="F63" s="101"/>
      <c r="G63" s="101"/>
    </row>
    <row r="64" spans="1:7" ht="14.25" customHeight="1">
      <c r="A64" s="98" t="str">
        <f>'3_MR Problemas e Soluções'!B61</f>
        <v>Sistemática de gestão, monitoramento e avaliação do projeto criada e implantada</v>
      </c>
      <c r="B64" s="108"/>
      <c r="C64" s="87"/>
      <c r="D64" s="99">
        <f aca="true" t="shared" si="0" ref="D64:D69">E64/2.04</f>
        <v>23126.61274509804</v>
      </c>
      <c r="E64" s="99">
        <f>'17_Monit Avaliação'!A10</f>
        <v>47178.29</v>
      </c>
      <c r="F64" s="44" t="s">
        <v>61</v>
      </c>
      <c r="G64" s="44" t="s">
        <v>61</v>
      </c>
    </row>
    <row r="65" spans="1:7" ht="12.75" customHeight="1" hidden="1">
      <c r="A65" s="98">
        <f>'3_MR Problemas e Soluções'!B62</f>
        <v>0</v>
      </c>
      <c r="B65" s="44" t="s">
        <v>61</v>
      </c>
      <c r="C65" s="51" t="b">
        <f>AND(OR(ISBLANK(A65),A65=" ",A65="  "),B65="Sim")</f>
        <v>0</v>
      </c>
      <c r="D65" s="99">
        <f t="shared" si="0"/>
        <v>0</v>
      </c>
      <c r="E65" s="99">
        <f>'17_Monit Avaliação'!A15</f>
        <v>0</v>
      </c>
      <c r="F65" s="44"/>
      <c r="G65" s="44"/>
    </row>
    <row r="66" spans="1:7" ht="12.75" customHeight="1" hidden="1">
      <c r="A66" s="98">
        <f>'3_MR Problemas e Soluções'!B63</f>
        <v>0</v>
      </c>
      <c r="B66" s="44" t="s">
        <v>61</v>
      </c>
      <c r="C66" s="51" t="b">
        <f>AND(OR(ISBLANK(A66),A66=" ",A66="  "),B66="Sim")</f>
        <v>0</v>
      </c>
      <c r="D66" s="99">
        <f t="shared" si="0"/>
        <v>0</v>
      </c>
      <c r="E66" s="99">
        <f>'17_Monit Avaliação'!A20</f>
        <v>0</v>
      </c>
      <c r="F66" s="44"/>
      <c r="G66" s="44"/>
    </row>
    <row r="67" spans="1:7" ht="12.75" customHeight="1" hidden="1">
      <c r="A67" s="98">
        <f>'3_MR Problemas e Soluções'!B64</f>
        <v>0</v>
      </c>
      <c r="B67" s="44" t="s">
        <v>61</v>
      </c>
      <c r="C67" s="51" t="b">
        <f>AND(OR(ISBLANK(A67),A67=" ",A67="  "),B67="Sim")</f>
        <v>0</v>
      </c>
      <c r="D67" s="99">
        <f t="shared" si="0"/>
        <v>0</v>
      </c>
      <c r="E67" s="99">
        <f>'17_Monit Avaliação'!A25</f>
        <v>0</v>
      </c>
      <c r="F67" s="44"/>
      <c r="G67" s="44"/>
    </row>
    <row r="68" spans="1:7" ht="12.75" customHeight="1" hidden="1">
      <c r="A68" s="98">
        <f>'3_MR Problemas e Soluções'!B65</f>
        <v>0</v>
      </c>
      <c r="B68" s="44" t="s">
        <v>61</v>
      </c>
      <c r="C68" s="51" t="b">
        <f>AND(OR(ISBLANK(A68),A68=" ",A68="  "),B68="Sim")</f>
        <v>0</v>
      </c>
      <c r="D68" s="99">
        <f t="shared" si="0"/>
        <v>0</v>
      </c>
      <c r="E68" s="99">
        <f>'17_Monit Avaliação'!A30</f>
        <v>0</v>
      </c>
      <c r="F68" s="44"/>
      <c r="G68" s="44"/>
    </row>
    <row r="69" spans="1:5" ht="23.25" customHeight="1">
      <c r="A69" s="112" t="s">
        <v>194</v>
      </c>
      <c r="B69" s="113"/>
      <c r="C69" s="114"/>
      <c r="D69" s="115">
        <f t="shared" si="0"/>
        <v>40639.70588235294</v>
      </c>
      <c r="E69" s="115">
        <v>82905</v>
      </c>
    </row>
  </sheetData>
  <sheetProtection selectLockedCells="1" selectUnlockedCells="1"/>
  <mergeCells count="1">
    <mergeCell ref="A1:G1"/>
  </mergeCells>
  <conditionalFormatting sqref="B9:B11 B13:B14 B16:B19 B21:B25 B28:B32 B34:B38 B40:B44 B46:B50 B53:B55 B57 B59:B63 B65:B68">
    <cfRule type="cellIs" priority="1" dxfId="0" operator="equal" stopIfTrue="1">
      <formula>"Sim"</formula>
    </cfRule>
  </conditionalFormatting>
  <conditionalFormatting sqref="D2">
    <cfRule type="cellIs" priority="2" dxfId="32" operator="equal" stopIfTrue="1">
      <formula>"""Erro"""</formula>
    </cfRule>
  </conditionalFormatting>
  <conditionalFormatting sqref="F9:G55 F57:G68">
    <cfRule type="cellIs" priority="3" dxfId="0" operator="equal" stopIfTrue="1">
      <formula>"Sim"</formula>
    </cfRule>
  </conditionalFormatting>
  <conditionalFormatting sqref="F3:G3">
    <cfRule type="cellIs" priority="4" dxfId="32" operator="equal" stopIfTrue="1">
      <formula>"""Erro"""</formula>
    </cfRule>
  </conditionalFormatting>
  <dataValidations count="1">
    <dataValidation type="list" allowBlank="1" showErrorMessage="1" sqref="B9:B11 F9:G55 B13:B25 B28:B32 B34:B38 B40:B44 B46:B50 B53:B55 B57 F57:G68 B59:B63 B65:B68">
      <formula1>"Sim,Não"</formula1>
      <formula2>0</formula2>
    </dataValidation>
  </dataValidations>
  <printOptions horizontalCentered="1"/>
  <pageMargins left="0.7086614173228347" right="0.2755905511811024" top="0.6299212598425197" bottom="0.5511811023622047" header="0.31496062992125984" footer="0.31496062992125984"/>
  <pageSetup horizontalDpi="300" verticalDpi="300" orientation="portrait" paperSize="9" scale="64" r:id="rId3"/>
  <headerFooter alignWithMargins="0">
    <oddHeader>&amp;LPROMOEX&amp;CProjeto &lt;UF&gt;</oddHeader>
    <oddFooter>&amp;LDocumento de Projeto&amp;C&amp;A</oddFooter>
  </headerFooter>
  <rowBreaks count="1" manualBreakCount="1">
    <brk id="49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G21"/>
  <sheetViews>
    <sheetView view="pageBreakPreview" zoomScale="85" zoomScaleNormal="85" zoomScaleSheetLayoutView="85" zoomScalePageLayoutView="0" workbookViewId="0" topLeftCell="A1">
      <selection activeCell="J6" sqref="J6"/>
    </sheetView>
  </sheetViews>
  <sheetFormatPr defaultColWidth="8.7109375" defaultRowHeight="12.75"/>
  <cols>
    <col min="1" max="1" width="34.7109375" style="67" customWidth="1"/>
    <col min="2" max="2" width="55.421875" style="9" customWidth="1"/>
    <col min="3" max="3" width="52.8515625" style="9" customWidth="1"/>
    <col min="4" max="4" width="21.00390625" style="9" customWidth="1"/>
    <col min="5" max="5" width="8.7109375" style="116" customWidth="1"/>
    <col min="6" max="6" width="11.421875" style="117" customWidth="1"/>
    <col min="7" max="7" width="17.57421875" style="9" customWidth="1"/>
    <col min="8" max="8" width="31.00390625" style="9" customWidth="1"/>
    <col min="9" max="9" width="10.57421875" style="118" customWidth="1"/>
    <col min="10" max="10" width="9.57421875" style="119" customWidth="1"/>
    <col min="11" max="11" width="17.28125" style="9" customWidth="1"/>
    <col min="12" max="12" width="24.7109375" style="52" customWidth="1"/>
    <col min="13" max="13" width="6.7109375" style="116" customWidth="1"/>
    <col min="14" max="14" width="11.28125" style="117" customWidth="1"/>
    <col min="15" max="15" width="19.140625" style="117" customWidth="1"/>
    <col min="16" max="16" width="26.421875" style="9" customWidth="1"/>
    <col min="17" max="17" width="8.8515625" style="116" customWidth="1"/>
    <col min="18" max="18" width="11.140625" style="117" customWidth="1"/>
    <col min="19" max="19" width="16.421875" style="117" customWidth="1"/>
    <col min="20" max="20" width="26.8515625" style="9" customWidth="1"/>
    <col min="21" max="21" width="8.00390625" style="116" customWidth="1"/>
    <col min="22" max="22" width="11.140625" style="117" customWidth="1"/>
    <col min="23" max="23" width="19.140625" style="117" customWidth="1"/>
    <col min="24" max="16384" width="8.7109375" style="9" customWidth="1"/>
  </cols>
  <sheetData>
    <row r="1" spans="1:4" ht="12.75">
      <c r="A1" s="120" t="s">
        <v>195</v>
      </c>
      <c r="B1" s="75"/>
      <c r="C1" s="120"/>
      <c r="D1" s="120"/>
    </row>
    <row r="2" spans="1:23" s="130" customFormat="1" ht="18.75" customHeight="1">
      <c r="A2" s="121" t="s">
        <v>196</v>
      </c>
      <c r="B2" s="122"/>
      <c r="C2" s="122"/>
      <c r="D2" s="122"/>
      <c r="E2" s="123"/>
      <c r="F2" s="124"/>
      <c r="G2" s="125"/>
      <c r="H2" s="125"/>
      <c r="I2" s="126"/>
      <c r="J2" s="127"/>
      <c r="K2" s="125"/>
      <c r="L2" s="128"/>
      <c r="M2" s="123"/>
      <c r="N2" s="124"/>
      <c r="O2" s="124"/>
      <c r="P2" s="125"/>
      <c r="Q2" s="123"/>
      <c r="R2" s="124"/>
      <c r="S2" s="124"/>
      <c r="T2" s="125"/>
      <c r="U2" s="123"/>
      <c r="V2" s="124"/>
      <c r="W2" s="129"/>
    </row>
    <row r="3" spans="1:59" s="52" customFormat="1" ht="36" customHeight="1">
      <c r="A3" s="758" t="str">
        <f>CONCATENATE("Subcomponente: ",'6_ME Comp Subcomp e Produtos'!A8)</f>
        <v>Subcomponente: 1.1. Desenvolvimento de vínculos inter-institucionais entre os Tribunais de Contas e destes com o Governo Federal</v>
      </c>
      <c r="B3" s="758"/>
      <c r="C3" s="131"/>
      <c r="D3" s="131"/>
      <c r="E3" s="132"/>
      <c r="F3" s="133"/>
      <c r="G3" s="131"/>
      <c r="H3" s="131"/>
      <c r="I3" s="134"/>
      <c r="J3" s="135"/>
      <c r="K3" s="131"/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s="10" customFormat="1" ht="13.5" customHeight="1">
      <c r="A4" s="759" t="s">
        <v>197</v>
      </c>
      <c r="B4" s="759" t="s">
        <v>198</v>
      </c>
      <c r="C4" s="760" t="s">
        <v>199</v>
      </c>
      <c r="D4" s="139" t="s">
        <v>200</v>
      </c>
      <c r="E4" s="140"/>
      <c r="F4" s="88"/>
      <c r="G4" s="139" t="s">
        <v>201</v>
      </c>
      <c r="H4" s="138" t="s">
        <v>202</v>
      </c>
      <c r="I4" s="141"/>
      <c r="J4" s="142"/>
      <c r="K4" s="138" t="s">
        <v>201</v>
      </c>
      <c r="L4" s="761" t="s">
        <v>203</v>
      </c>
      <c r="M4" s="761"/>
      <c r="N4" s="88"/>
      <c r="O4" s="88" t="s">
        <v>201</v>
      </c>
      <c r="P4" s="760" t="s">
        <v>204</v>
      </c>
      <c r="Q4" s="760"/>
      <c r="R4" s="760"/>
      <c r="S4" s="143" t="s">
        <v>201</v>
      </c>
      <c r="T4" s="139" t="s">
        <v>205</v>
      </c>
      <c r="U4" s="140"/>
      <c r="V4" s="88"/>
      <c r="W4" s="88" t="s">
        <v>201</v>
      </c>
    </row>
    <row r="5" spans="1:23" ht="63.75">
      <c r="A5" s="759"/>
      <c r="B5" s="759"/>
      <c r="C5" s="760"/>
      <c r="D5" s="53" t="s">
        <v>206</v>
      </c>
      <c r="E5" s="144" t="s">
        <v>207</v>
      </c>
      <c r="F5" s="145" t="s">
        <v>208</v>
      </c>
      <c r="G5" s="53" t="s">
        <v>209</v>
      </c>
      <c r="H5" s="41" t="s">
        <v>210</v>
      </c>
      <c r="I5" s="146" t="s">
        <v>211</v>
      </c>
      <c r="J5" s="147" t="s">
        <v>212</v>
      </c>
      <c r="K5" s="41" t="s">
        <v>209</v>
      </c>
      <c r="L5" s="53" t="s">
        <v>213</v>
      </c>
      <c r="M5" s="144" t="s">
        <v>214</v>
      </c>
      <c r="N5" s="145" t="s">
        <v>212</v>
      </c>
      <c r="O5" s="145" t="s">
        <v>209</v>
      </c>
      <c r="P5" s="41" t="s">
        <v>213</v>
      </c>
      <c r="Q5" s="146" t="s">
        <v>214</v>
      </c>
      <c r="R5" s="147" t="s">
        <v>212</v>
      </c>
      <c r="S5" s="147" t="s">
        <v>209</v>
      </c>
      <c r="T5" s="53" t="s">
        <v>215</v>
      </c>
      <c r="U5" s="144" t="s">
        <v>214</v>
      </c>
      <c r="V5" s="145" t="s">
        <v>212</v>
      </c>
      <c r="W5" s="145" t="s">
        <v>209</v>
      </c>
    </row>
    <row r="6" spans="1:23" ht="43.5" customHeight="1">
      <c r="A6" s="762" t="str">
        <f>'6_ME Comp Subcomp e Produtos'!A9</f>
        <v>Rede Nacional dos TCs, com a participação do Governo Federal, definida e implantada</v>
      </c>
      <c r="B6" s="763" t="s">
        <v>216</v>
      </c>
      <c r="C6" s="764" t="s">
        <v>217</v>
      </c>
      <c r="D6" s="46" t="s">
        <v>218</v>
      </c>
      <c r="E6" s="148">
        <v>7</v>
      </c>
      <c r="F6" s="149">
        <v>1703.4</v>
      </c>
      <c r="G6" s="150">
        <v>11923.78</v>
      </c>
      <c r="H6" s="151" t="s">
        <v>219</v>
      </c>
      <c r="I6" s="152">
        <v>5</v>
      </c>
      <c r="J6" s="153">
        <v>3187.38</v>
      </c>
      <c r="K6" s="150">
        <v>15936.900000000001</v>
      </c>
      <c r="L6" s="154"/>
      <c r="M6" s="155"/>
      <c r="N6" s="156"/>
      <c r="O6" s="150">
        <f aca="true" t="shared" si="0" ref="O6:O20">M6*N6</f>
        <v>0</v>
      </c>
      <c r="P6" s="42"/>
      <c r="Q6" s="148"/>
      <c r="R6" s="149"/>
      <c r="S6" s="150">
        <f aca="true" t="shared" si="1" ref="S6:S20">Q6*R6</f>
        <v>0</v>
      </c>
      <c r="T6" s="157"/>
      <c r="U6" s="155"/>
      <c r="V6" s="156"/>
      <c r="W6" s="150">
        <f aca="true" t="shared" si="2" ref="W6:W20">U6*V6</f>
        <v>0</v>
      </c>
    </row>
    <row r="7" spans="1:23" ht="29.25" customHeight="1">
      <c r="A7" s="762"/>
      <c r="B7" s="763"/>
      <c r="C7" s="763"/>
      <c r="D7" s="46"/>
      <c r="E7" s="148"/>
      <c r="F7" s="149"/>
      <c r="G7" s="150">
        <f aca="true" t="shared" si="3" ref="G7:G20">E7*F7</f>
        <v>0</v>
      </c>
      <c r="H7" s="157"/>
      <c r="I7" s="152"/>
      <c r="J7" s="153"/>
      <c r="K7" s="150">
        <f aca="true" t="shared" si="4" ref="K7:K20">I7*J7</f>
        <v>0</v>
      </c>
      <c r="L7" s="154"/>
      <c r="M7" s="155"/>
      <c r="N7" s="156"/>
      <c r="O7" s="150">
        <f t="shared" si="0"/>
        <v>0</v>
      </c>
      <c r="P7" s="154"/>
      <c r="Q7" s="148"/>
      <c r="R7" s="149"/>
      <c r="S7" s="150">
        <f t="shared" si="1"/>
        <v>0</v>
      </c>
      <c r="T7" s="157"/>
      <c r="U7" s="155"/>
      <c r="V7" s="156"/>
      <c r="W7" s="150">
        <f t="shared" si="2"/>
        <v>0</v>
      </c>
    </row>
    <row r="8" spans="1:23" ht="36.75" customHeight="1">
      <c r="A8" s="762"/>
      <c r="B8" s="763"/>
      <c r="C8" s="763"/>
      <c r="D8" s="46"/>
      <c r="E8" s="148"/>
      <c r="F8" s="149"/>
      <c r="G8" s="150">
        <f t="shared" si="3"/>
        <v>0</v>
      </c>
      <c r="H8" s="151"/>
      <c r="I8" s="152"/>
      <c r="J8" s="153"/>
      <c r="K8" s="150">
        <f t="shared" si="4"/>
        <v>0</v>
      </c>
      <c r="L8" s="154"/>
      <c r="M8" s="155"/>
      <c r="N8" s="156"/>
      <c r="O8" s="150">
        <f t="shared" si="0"/>
        <v>0</v>
      </c>
      <c r="P8" s="42"/>
      <c r="Q8" s="148"/>
      <c r="R8" s="149"/>
      <c r="S8" s="150">
        <f t="shared" si="1"/>
        <v>0</v>
      </c>
      <c r="T8" s="154"/>
      <c r="U8" s="155"/>
      <c r="V8" s="156"/>
      <c r="W8" s="150">
        <f t="shared" si="2"/>
        <v>0</v>
      </c>
    </row>
    <row r="9" spans="1:23" ht="25.5" customHeight="1">
      <c r="A9" s="762"/>
      <c r="B9" s="763"/>
      <c r="C9" s="763"/>
      <c r="D9" s="42"/>
      <c r="E9" s="148"/>
      <c r="F9" s="149"/>
      <c r="G9" s="150">
        <f t="shared" si="3"/>
        <v>0</v>
      </c>
      <c r="H9" s="154"/>
      <c r="I9" s="155"/>
      <c r="J9" s="156"/>
      <c r="K9" s="150">
        <f t="shared" si="4"/>
        <v>0</v>
      </c>
      <c r="L9" s="154"/>
      <c r="M9" s="155"/>
      <c r="N9" s="156"/>
      <c r="O9" s="150">
        <f t="shared" si="0"/>
        <v>0</v>
      </c>
      <c r="P9" s="42"/>
      <c r="Q9" s="148"/>
      <c r="R9" s="149"/>
      <c r="S9" s="150">
        <f t="shared" si="1"/>
        <v>0</v>
      </c>
      <c r="T9" s="157"/>
      <c r="U9" s="155"/>
      <c r="V9" s="156"/>
      <c r="W9" s="150">
        <f t="shared" si="2"/>
        <v>0</v>
      </c>
    </row>
    <row r="10" spans="1:23" ht="22.5" customHeight="1">
      <c r="A10" s="158">
        <f>SUM(G6:G10)+SUM(K6:K10)+SUM(O6:O10)+SUM(S6:S10)+SUM(W6:W10)</f>
        <v>27860.68</v>
      </c>
      <c r="B10" s="763"/>
      <c r="C10" s="763"/>
      <c r="D10" s="42"/>
      <c r="E10" s="148"/>
      <c r="F10" s="149"/>
      <c r="G10" s="150">
        <f t="shared" si="3"/>
        <v>0</v>
      </c>
      <c r="H10" s="154"/>
      <c r="I10" s="155"/>
      <c r="J10" s="156"/>
      <c r="K10" s="150">
        <f t="shared" si="4"/>
        <v>0</v>
      </c>
      <c r="L10" s="154"/>
      <c r="M10" s="155"/>
      <c r="N10" s="156"/>
      <c r="O10" s="150">
        <f t="shared" si="0"/>
        <v>0</v>
      </c>
      <c r="P10" s="42"/>
      <c r="Q10" s="148"/>
      <c r="R10" s="149"/>
      <c r="S10" s="150">
        <f t="shared" si="1"/>
        <v>0</v>
      </c>
      <c r="T10" s="157"/>
      <c r="U10" s="155"/>
      <c r="V10" s="156"/>
      <c r="W10" s="150">
        <f t="shared" si="2"/>
        <v>0</v>
      </c>
    </row>
    <row r="11" spans="1:23" ht="42.75" customHeight="1">
      <c r="A11" s="762" t="str">
        <f>'6_ME Comp Subcomp e Produtos'!A10</f>
        <v>Portal Nacional dos TCs (coordenado pelo IRB / ATRICON) criado e implantado</v>
      </c>
      <c r="B11" s="763" t="s">
        <v>220</v>
      </c>
      <c r="C11" s="765" t="s">
        <v>221</v>
      </c>
      <c r="D11" s="46" t="s">
        <v>218</v>
      </c>
      <c r="E11" s="155">
        <v>2</v>
      </c>
      <c r="F11" s="149">
        <v>9665.21</v>
      </c>
      <c r="G11" s="150">
        <v>19330.41</v>
      </c>
      <c r="H11" s="151" t="s">
        <v>222</v>
      </c>
      <c r="I11" s="152">
        <v>5</v>
      </c>
      <c r="J11" s="153">
        <v>3187.38</v>
      </c>
      <c r="K11" s="150">
        <v>15936.900000000001</v>
      </c>
      <c r="L11" s="154"/>
      <c r="M11" s="159"/>
      <c r="N11" s="160"/>
      <c r="O11" s="150">
        <f t="shared" si="0"/>
        <v>0</v>
      </c>
      <c r="P11" s="151"/>
      <c r="Q11" s="148"/>
      <c r="R11" s="149"/>
      <c r="S11" s="150">
        <f t="shared" si="1"/>
        <v>0</v>
      </c>
      <c r="T11" s="157"/>
      <c r="U11" s="155"/>
      <c r="V11" s="156"/>
      <c r="W11" s="150">
        <f t="shared" si="2"/>
        <v>0</v>
      </c>
    </row>
    <row r="12" spans="1:23" ht="27.75" customHeight="1">
      <c r="A12" s="762"/>
      <c r="B12" s="763"/>
      <c r="C12" s="765"/>
      <c r="D12" s="46"/>
      <c r="E12" s="148"/>
      <c r="F12" s="149"/>
      <c r="G12" s="150">
        <f t="shared" si="3"/>
        <v>0</v>
      </c>
      <c r="H12" s="151"/>
      <c r="I12" s="152"/>
      <c r="J12" s="153"/>
      <c r="K12" s="150">
        <f t="shared" si="4"/>
        <v>0</v>
      </c>
      <c r="L12" s="154"/>
      <c r="M12" s="159"/>
      <c r="N12" s="160"/>
      <c r="O12" s="150">
        <f t="shared" si="0"/>
        <v>0</v>
      </c>
      <c r="P12" s="42"/>
      <c r="Q12" s="148"/>
      <c r="R12" s="149"/>
      <c r="S12" s="150">
        <f t="shared" si="1"/>
        <v>0</v>
      </c>
      <c r="T12" s="157"/>
      <c r="U12" s="155"/>
      <c r="V12" s="156"/>
      <c r="W12" s="150">
        <f t="shared" si="2"/>
        <v>0</v>
      </c>
    </row>
    <row r="13" spans="1:23" ht="36.75" customHeight="1">
      <c r="A13" s="762"/>
      <c r="B13" s="763"/>
      <c r="C13" s="765"/>
      <c r="D13" s="46"/>
      <c r="E13" s="148"/>
      <c r="F13" s="149"/>
      <c r="G13" s="150">
        <f t="shared" si="3"/>
        <v>0</v>
      </c>
      <c r="H13" s="157"/>
      <c r="I13" s="155"/>
      <c r="J13" s="156"/>
      <c r="K13" s="150">
        <f t="shared" si="4"/>
        <v>0</v>
      </c>
      <c r="L13" s="154"/>
      <c r="M13" s="159"/>
      <c r="N13" s="160"/>
      <c r="O13" s="150">
        <f t="shared" si="0"/>
        <v>0</v>
      </c>
      <c r="P13" s="157"/>
      <c r="Q13" s="155"/>
      <c r="R13" s="156"/>
      <c r="S13" s="150">
        <f t="shared" si="1"/>
        <v>0</v>
      </c>
      <c r="T13" s="157"/>
      <c r="U13" s="155"/>
      <c r="V13" s="156"/>
      <c r="W13" s="150">
        <f t="shared" si="2"/>
        <v>0</v>
      </c>
    </row>
    <row r="14" spans="1:23" ht="23.25" customHeight="1">
      <c r="A14" s="762"/>
      <c r="B14" s="763"/>
      <c r="C14" s="765"/>
      <c r="D14" s="42"/>
      <c r="E14" s="148"/>
      <c r="F14" s="153"/>
      <c r="G14" s="150">
        <f t="shared" si="3"/>
        <v>0</v>
      </c>
      <c r="H14" s="157"/>
      <c r="I14" s="155"/>
      <c r="J14" s="156"/>
      <c r="K14" s="150">
        <f t="shared" si="4"/>
        <v>0</v>
      </c>
      <c r="L14" s="154"/>
      <c r="M14" s="159"/>
      <c r="N14" s="160"/>
      <c r="O14" s="150">
        <f t="shared" si="0"/>
        <v>0</v>
      </c>
      <c r="P14" s="157"/>
      <c r="Q14" s="155"/>
      <c r="R14" s="156"/>
      <c r="S14" s="150">
        <f t="shared" si="1"/>
        <v>0</v>
      </c>
      <c r="T14" s="157"/>
      <c r="U14" s="155"/>
      <c r="V14" s="156"/>
      <c r="W14" s="150">
        <f t="shared" si="2"/>
        <v>0</v>
      </c>
    </row>
    <row r="15" spans="1:23" ht="26.25" customHeight="1">
      <c r="A15" s="158">
        <f>SUM(G11:G15)+SUM(K11:K15)+SUM(O11:O15)+SUM(S11:S15)+SUM(W11:W15)</f>
        <v>35267.31</v>
      </c>
      <c r="B15" s="763"/>
      <c r="C15" s="765"/>
      <c r="D15" s="42"/>
      <c r="E15" s="148"/>
      <c r="F15" s="153"/>
      <c r="G15" s="150">
        <f t="shared" si="3"/>
        <v>0</v>
      </c>
      <c r="H15" s="157"/>
      <c r="I15" s="155"/>
      <c r="J15" s="156"/>
      <c r="K15" s="150">
        <f t="shared" si="4"/>
        <v>0</v>
      </c>
      <c r="L15" s="154"/>
      <c r="M15" s="155"/>
      <c r="N15" s="156"/>
      <c r="O15" s="150">
        <f t="shared" si="0"/>
        <v>0</v>
      </c>
      <c r="P15" s="157"/>
      <c r="Q15" s="155"/>
      <c r="R15" s="156"/>
      <c r="S15" s="150">
        <f t="shared" si="1"/>
        <v>0</v>
      </c>
      <c r="T15" s="157"/>
      <c r="U15" s="155"/>
      <c r="V15" s="156"/>
      <c r="W15" s="150">
        <f t="shared" si="2"/>
        <v>0</v>
      </c>
    </row>
    <row r="16" spans="1:23" ht="45" customHeight="1">
      <c r="A16" s="762" t="str">
        <f>'6_ME Comp Subcomp e Produtos'!A11</f>
        <v>Proposta de Lei Processual Nacional dos TCs elaborada e encaminhada para aprovação</v>
      </c>
      <c r="B16" s="763" t="s">
        <v>223</v>
      </c>
      <c r="C16" s="764" t="s">
        <v>224</v>
      </c>
      <c r="D16" s="46" t="s">
        <v>225</v>
      </c>
      <c r="E16" s="155">
        <v>6</v>
      </c>
      <c r="F16" s="156">
        <v>1356.4</v>
      </c>
      <c r="G16" s="150">
        <v>8138.42</v>
      </c>
      <c r="H16" s="42" t="s">
        <v>226</v>
      </c>
      <c r="I16" s="161">
        <v>5</v>
      </c>
      <c r="J16" s="162">
        <v>4249.8</v>
      </c>
      <c r="K16" s="150">
        <v>21249</v>
      </c>
      <c r="L16" s="42"/>
      <c r="M16" s="148"/>
      <c r="N16" s="149"/>
      <c r="O16" s="150">
        <f t="shared" si="0"/>
        <v>0</v>
      </c>
      <c r="P16" s="42"/>
      <c r="Q16" s="155"/>
      <c r="R16" s="156"/>
      <c r="S16" s="150">
        <f t="shared" si="1"/>
        <v>0</v>
      </c>
      <c r="T16" s="42"/>
      <c r="U16" s="148"/>
      <c r="V16" s="149"/>
      <c r="W16" s="150">
        <f t="shared" si="2"/>
        <v>0</v>
      </c>
    </row>
    <row r="17" spans="1:23" ht="12.75">
      <c r="A17" s="762"/>
      <c r="B17" s="763"/>
      <c r="C17" s="763"/>
      <c r="D17" s="46"/>
      <c r="E17" s="155"/>
      <c r="F17" s="156"/>
      <c r="G17" s="150">
        <f t="shared" si="3"/>
        <v>0</v>
      </c>
      <c r="H17" s="157"/>
      <c r="I17" s="155"/>
      <c r="J17" s="156"/>
      <c r="K17" s="150">
        <f t="shared" si="4"/>
        <v>0</v>
      </c>
      <c r="L17" s="42"/>
      <c r="M17" s="148"/>
      <c r="N17" s="149"/>
      <c r="O17" s="150">
        <f t="shared" si="0"/>
        <v>0</v>
      </c>
      <c r="P17" s="42"/>
      <c r="Q17" s="155"/>
      <c r="R17" s="156"/>
      <c r="S17" s="150">
        <f t="shared" si="1"/>
        <v>0</v>
      </c>
      <c r="T17" s="157"/>
      <c r="U17" s="155"/>
      <c r="V17" s="156"/>
      <c r="W17" s="150">
        <f t="shared" si="2"/>
        <v>0</v>
      </c>
    </row>
    <row r="18" spans="1:23" ht="12.75">
      <c r="A18" s="762"/>
      <c r="B18" s="763"/>
      <c r="C18" s="763"/>
      <c r="D18" s="154"/>
      <c r="E18" s="155"/>
      <c r="F18" s="156"/>
      <c r="G18" s="150">
        <f t="shared" si="3"/>
        <v>0</v>
      </c>
      <c r="H18" s="157"/>
      <c r="I18" s="155"/>
      <c r="J18" s="156"/>
      <c r="K18" s="150">
        <f t="shared" si="4"/>
        <v>0</v>
      </c>
      <c r="L18" s="42"/>
      <c r="M18" s="148"/>
      <c r="N18" s="149"/>
      <c r="O18" s="150">
        <f t="shared" si="0"/>
        <v>0</v>
      </c>
      <c r="P18" s="154"/>
      <c r="Q18" s="155"/>
      <c r="R18" s="156"/>
      <c r="S18" s="150">
        <f t="shared" si="1"/>
        <v>0</v>
      </c>
      <c r="T18" s="157"/>
      <c r="U18" s="155"/>
      <c r="V18" s="156"/>
      <c r="W18" s="150">
        <f t="shared" si="2"/>
        <v>0</v>
      </c>
    </row>
    <row r="19" spans="1:23" ht="17.25" customHeight="1">
      <c r="A19" s="762"/>
      <c r="B19" s="763"/>
      <c r="C19" s="763"/>
      <c r="D19" s="154"/>
      <c r="E19" s="155"/>
      <c r="F19" s="156"/>
      <c r="G19" s="150">
        <f t="shared" si="3"/>
        <v>0</v>
      </c>
      <c r="H19" s="157"/>
      <c r="I19" s="155"/>
      <c r="J19" s="156"/>
      <c r="K19" s="150">
        <f t="shared" si="4"/>
        <v>0</v>
      </c>
      <c r="L19" s="42"/>
      <c r="M19" s="148"/>
      <c r="N19" s="149"/>
      <c r="O19" s="150">
        <f t="shared" si="0"/>
        <v>0</v>
      </c>
      <c r="P19" s="154"/>
      <c r="Q19" s="155"/>
      <c r="R19" s="156"/>
      <c r="S19" s="150">
        <f t="shared" si="1"/>
        <v>0</v>
      </c>
      <c r="T19" s="157"/>
      <c r="U19" s="155"/>
      <c r="V19" s="156"/>
      <c r="W19" s="150">
        <f t="shared" si="2"/>
        <v>0</v>
      </c>
    </row>
    <row r="20" spans="1:23" ht="18" customHeight="1">
      <c r="A20" s="158">
        <f>SUM(G16:G20)+SUM(K16:K20)+SUM(O16:O20)+SUM(S16:S20)+SUM(W16:W20)</f>
        <v>29387.42</v>
      </c>
      <c r="B20" s="763"/>
      <c r="C20" s="763"/>
      <c r="D20" s="154"/>
      <c r="E20" s="155"/>
      <c r="F20" s="156"/>
      <c r="G20" s="150">
        <f t="shared" si="3"/>
        <v>0</v>
      </c>
      <c r="H20" s="157"/>
      <c r="I20" s="155"/>
      <c r="J20" s="156"/>
      <c r="K20" s="150">
        <f t="shared" si="4"/>
        <v>0</v>
      </c>
      <c r="L20" s="42"/>
      <c r="M20" s="148"/>
      <c r="N20" s="149"/>
      <c r="O20" s="150">
        <f t="shared" si="0"/>
        <v>0</v>
      </c>
      <c r="P20" s="154"/>
      <c r="Q20" s="155"/>
      <c r="R20" s="156"/>
      <c r="S20" s="150">
        <f t="shared" si="1"/>
        <v>0</v>
      </c>
      <c r="T20" s="157"/>
      <c r="U20" s="155"/>
      <c r="V20" s="156"/>
      <c r="W20" s="150">
        <f t="shared" si="2"/>
        <v>0</v>
      </c>
    </row>
    <row r="21" spans="1:23" ht="21.75" customHeight="1">
      <c r="A21" s="163" t="s">
        <v>227</v>
      </c>
      <c r="B21" s="164">
        <f>SUM(G21:W21)</f>
        <v>92515.41</v>
      </c>
      <c r="C21" s="164"/>
      <c r="D21" s="165"/>
      <c r="E21" s="166"/>
      <c r="F21" s="164"/>
      <c r="G21" s="164">
        <f>SUM(G6:G20)</f>
        <v>39392.61</v>
      </c>
      <c r="H21" s="164"/>
      <c r="I21" s="166"/>
      <c r="J21" s="167"/>
      <c r="K21" s="164">
        <f>SUM(K6:K20)</f>
        <v>53122.8</v>
      </c>
      <c r="L21" s="165"/>
      <c r="M21" s="166"/>
      <c r="N21" s="164"/>
      <c r="O21" s="164">
        <f>SUM(O6:O20)</f>
        <v>0</v>
      </c>
      <c r="P21" s="164"/>
      <c r="Q21" s="166"/>
      <c r="R21" s="164"/>
      <c r="S21" s="164">
        <f>SUM(S6:S20)</f>
        <v>0</v>
      </c>
      <c r="T21" s="164"/>
      <c r="U21" s="166"/>
      <c r="V21" s="164"/>
      <c r="W21" s="164">
        <f>SUM(W6:W20)</f>
        <v>0</v>
      </c>
    </row>
  </sheetData>
  <sheetProtection selectLockedCells="1" selectUnlockedCells="1"/>
  <mergeCells count="15">
    <mergeCell ref="A16:A19"/>
    <mergeCell ref="B16:B20"/>
    <mergeCell ref="C16:C20"/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6916666666666667" right="0.39375" top="0.7875" bottom="0.5902777777777778" header="0.5118055555555555" footer="0.39375"/>
  <pageSetup horizontalDpi="300" verticalDpi="300" orientation="landscape" paperSize="9" scale="60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6"/>
  <sheetViews>
    <sheetView view="pageBreakPreview" zoomScale="85" zoomScaleNormal="85" zoomScaleSheetLayoutView="85" zoomScalePageLayoutView="0" workbookViewId="0" topLeftCell="C1">
      <selection activeCell="H15" sqref="H15"/>
    </sheetView>
  </sheetViews>
  <sheetFormatPr defaultColWidth="8.7109375" defaultRowHeight="12.75"/>
  <cols>
    <col min="1" max="1" width="34.7109375" style="67" customWidth="1"/>
    <col min="2" max="2" width="53.140625" style="9" customWidth="1"/>
    <col min="3" max="3" width="52.8515625" style="9" customWidth="1"/>
    <col min="4" max="4" width="22.00390625" style="9" customWidth="1"/>
    <col min="5" max="5" width="8.7109375" style="116" customWidth="1"/>
    <col min="6" max="6" width="11.421875" style="117" customWidth="1"/>
    <col min="7" max="7" width="17.8515625" style="9" customWidth="1"/>
    <col min="8" max="8" width="31.00390625" style="9" customWidth="1"/>
    <col min="9" max="9" width="10.28125" style="118" customWidth="1"/>
    <col min="10" max="10" width="9.57421875" style="119" bestFit="1" customWidth="1"/>
    <col min="11" max="11" width="15.57421875" style="9" customWidth="1"/>
    <col min="12" max="12" width="25.28125" style="9" customWidth="1"/>
    <col min="13" max="13" width="7.7109375" style="116" customWidth="1"/>
    <col min="14" max="14" width="9.57421875" style="117" customWidth="1"/>
    <col min="15" max="15" width="16.140625" style="117" customWidth="1"/>
    <col min="16" max="16" width="26.421875" style="9" customWidth="1"/>
    <col min="17" max="17" width="8.8515625" style="116" customWidth="1"/>
    <col min="18" max="18" width="11.7109375" style="117" customWidth="1"/>
    <col min="19" max="19" width="13.421875" style="117" customWidth="1"/>
    <col min="20" max="20" width="26.8515625" style="9" customWidth="1"/>
    <col min="21" max="21" width="8.00390625" style="116" customWidth="1"/>
    <col min="22" max="22" width="9.57421875" style="117" customWidth="1"/>
    <col min="23" max="23" width="16.57421875" style="117" customWidth="1"/>
    <col min="24" max="16384" width="8.7109375" style="9" customWidth="1"/>
  </cols>
  <sheetData>
    <row r="1" spans="1:4" ht="12.75">
      <c r="A1" s="120" t="s">
        <v>195</v>
      </c>
      <c r="B1" s="75"/>
      <c r="C1" s="120"/>
      <c r="D1" s="120"/>
    </row>
    <row r="2" spans="1:23" ht="24" customHeight="1">
      <c r="A2" s="168" t="s">
        <v>196</v>
      </c>
      <c r="B2" s="168"/>
      <c r="C2" s="168"/>
      <c r="D2" s="168"/>
      <c r="E2" s="169"/>
      <c r="F2" s="170"/>
      <c r="G2" s="171"/>
      <c r="H2" s="171"/>
      <c r="I2" s="172"/>
      <c r="J2" s="173"/>
      <c r="K2" s="171"/>
      <c r="L2" s="171"/>
      <c r="M2" s="169"/>
      <c r="N2" s="170"/>
      <c r="O2" s="170"/>
      <c r="P2" s="171"/>
      <c r="Q2" s="169"/>
      <c r="R2" s="170"/>
      <c r="S2" s="170"/>
      <c r="T2" s="171"/>
      <c r="U2" s="169"/>
      <c r="V2" s="170"/>
      <c r="W2" s="170"/>
    </row>
    <row r="3" spans="1:59" s="52" customFormat="1" ht="31.5" customHeight="1">
      <c r="A3" s="758" t="str">
        <f>CONCATENATE("Subcomponente: ",'6_ME Comp Subcomp e Produtos'!A12)</f>
        <v>Subcomponente: 1.2. Redesenho dos procedimentos de controle externo contemplando, inclusive, o cumprimento da LRF</v>
      </c>
      <c r="B3" s="758"/>
      <c r="C3" s="131"/>
      <c r="D3" s="131"/>
      <c r="E3" s="132"/>
      <c r="F3" s="133"/>
      <c r="G3" s="131"/>
      <c r="H3" s="131"/>
      <c r="I3" s="134"/>
      <c r="J3" s="135"/>
      <c r="K3" s="131"/>
      <c r="L3" s="131"/>
      <c r="M3" s="132"/>
      <c r="N3" s="133"/>
      <c r="O3" s="133"/>
      <c r="P3" s="131"/>
      <c r="Q3" s="132"/>
      <c r="R3" s="133"/>
      <c r="S3" s="133"/>
      <c r="T3" s="131"/>
      <c r="U3" s="132"/>
      <c r="V3" s="133"/>
      <c r="W3" s="136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</row>
    <row r="4" spans="1:23" ht="13.5" customHeight="1">
      <c r="A4" s="759" t="s">
        <v>197</v>
      </c>
      <c r="B4" s="759" t="s">
        <v>198</v>
      </c>
      <c r="C4" s="760" t="s">
        <v>199</v>
      </c>
      <c r="D4" s="174" t="s">
        <v>200</v>
      </c>
      <c r="E4" s="175"/>
      <c r="F4" s="176"/>
      <c r="G4" s="177" t="s">
        <v>201</v>
      </c>
      <c r="H4" s="178" t="s">
        <v>202</v>
      </c>
      <c r="I4" s="179"/>
      <c r="J4" s="180"/>
      <c r="K4" s="181" t="s">
        <v>201</v>
      </c>
      <c r="L4" s="766" t="s">
        <v>203</v>
      </c>
      <c r="M4" s="766"/>
      <c r="N4" s="182"/>
      <c r="O4" s="183" t="s">
        <v>201</v>
      </c>
      <c r="P4" s="767" t="s">
        <v>204</v>
      </c>
      <c r="Q4" s="767"/>
      <c r="R4" s="767"/>
      <c r="S4" s="184" t="s">
        <v>201</v>
      </c>
      <c r="T4" s="174" t="s">
        <v>205</v>
      </c>
      <c r="U4" s="185"/>
      <c r="V4" s="182"/>
      <c r="W4" s="186" t="s">
        <v>201</v>
      </c>
    </row>
    <row r="5" spans="1:23" ht="63.75">
      <c r="A5" s="759"/>
      <c r="B5" s="759"/>
      <c r="C5" s="760"/>
      <c r="D5" s="187" t="s">
        <v>206</v>
      </c>
      <c r="E5" s="188" t="s">
        <v>207</v>
      </c>
      <c r="F5" s="189" t="s">
        <v>208</v>
      </c>
      <c r="G5" s="190" t="s">
        <v>209</v>
      </c>
      <c r="H5" s="191" t="s">
        <v>210</v>
      </c>
      <c r="I5" s="146" t="s">
        <v>211</v>
      </c>
      <c r="J5" s="192" t="s">
        <v>212</v>
      </c>
      <c r="K5" s="193" t="s">
        <v>209</v>
      </c>
      <c r="L5" s="187" t="s">
        <v>213</v>
      </c>
      <c r="M5" s="188" t="s">
        <v>214</v>
      </c>
      <c r="N5" s="189" t="s">
        <v>212</v>
      </c>
      <c r="O5" s="194" t="s">
        <v>209</v>
      </c>
      <c r="P5" s="191" t="s">
        <v>213</v>
      </c>
      <c r="Q5" s="195" t="s">
        <v>214</v>
      </c>
      <c r="R5" s="192" t="s">
        <v>212</v>
      </c>
      <c r="S5" s="196" t="s">
        <v>209</v>
      </c>
      <c r="T5" s="187" t="s">
        <v>215</v>
      </c>
      <c r="U5" s="188" t="s">
        <v>214</v>
      </c>
      <c r="V5" s="189" t="s">
        <v>212</v>
      </c>
      <c r="W5" s="197" t="s">
        <v>209</v>
      </c>
    </row>
    <row r="6" spans="1:23" s="67" customFormat="1" ht="36.75" customHeight="1">
      <c r="A6" s="762" t="str">
        <f>'6_ME Comp Subcomp e Produtos'!A13</f>
        <v>Conceitos e procedimentos comuns  referentes a LRF pactuados, harmonizados e implantados</v>
      </c>
      <c r="B6" s="763" t="s">
        <v>228</v>
      </c>
      <c r="C6" s="764" t="s">
        <v>229</v>
      </c>
      <c r="D6" s="739" t="s">
        <v>230</v>
      </c>
      <c r="E6" s="202">
        <f>32+11+12</f>
        <v>55</v>
      </c>
      <c r="F6" s="203">
        <v>1956</v>
      </c>
      <c r="G6" s="214">
        <v>107607.39</v>
      </c>
      <c r="H6" s="201" t="s">
        <v>231</v>
      </c>
      <c r="I6" s="202">
        <v>5</v>
      </c>
      <c r="J6" s="203">
        <v>7888.8</v>
      </c>
      <c r="K6" s="200">
        <v>39444</v>
      </c>
      <c r="L6" s="201"/>
      <c r="M6" s="204"/>
      <c r="N6" s="199"/>
      <c r="O6" s="205">
        <f aca="true" t="shared" si="0" ref="O6:O15">M6*N6</f>
        <v>0</v>
      </c>
      <c r="P6" s="206"/>
      <c r="Q6" s="207"/>
      <c r="R6" s="208"/>
      <c r="S6" s="209">
        <f aca="true" t="shared" si="1" ref="S6:S15">Q6*R6</f>
        <v>0</v>
      </c>
      <c r="T6" s="201"/>
      <c r="U6" s="198"/>
      <c r="V6" s="210"/>
      <c r="W6" s="200">
        <f aca="true" t="shared" si="2" ref="W6:W15">U6*V6</f>
        <v>0</v>
      </c>
    </row>
    <row r="7" spans="1:23" s="67" customFormat="1" ht="33" customHeight="1">
      <c r="A7" s="762"/>
      <c r="B7" s="763"/>
      <c r="C7" s="764"/>
      <c r="D7" s="211"/>
      <c r="E7" s="212"/>
      <c r="F7" s="213">
        <f>G6/E6</f>
        <v>1956.498</v>
      </c>
      <c r="G7" s="214">
        <f aca="true" t="shared" si="3" ref="G7:G15">E7*F7</f>
        <v>0</v>
      </c>
      <c r="H7" s="215"/>
      <c r="I7" s="216"/>
      <c r="J7" s="217"/>
      <c r="K7" s="214">
        <f aca="true" t="shared" si="4" ref="K7:K15">I7*J7</f>
        <v>0</v>
      </c>
      <c r="L7" s="218"/>
      <c r="M7" s="212"/>
      <c r="N7" s="219"/>
      <c r="O7" s="220">
        <f t="shared" si="0"/>
        <v>0</v>
      </c>
      <c r="P7" s="218"/>
      <c r="Q7" s="221"/>
      <c r="R7" s="213"/>
      <c r="S7" s="214">
        <f t="shared" si="1"/>
        <v>0</v>
      </c>
      <c r="T7" s="218"/>
      <c r="U7" s="212"/>
      <c r="V7" s="219"/>
      <c r="W7" s="214">
        <f t="shared" si="2"/>
        <v>0</v>
      </c>
    </row>
    <row r="8" spans="1:23" s="67" customFormat="1" ht="24.75" customHeight="1">
      <c r="A8" s="762"/>
      <c r="B8" s="763"/>
      <c r="C8" s="764"/>
      <c r="D8" s="211"/>
      <c r="E8" s="212"/>
      <c r="F8" s="213"/>
      <c r="G8" s="214">
        <f t="shared" si="3"/>
        <v>0</v>
      </c>
      <c r="H8" s="215"/>
      <c r="I8" s="212"/>
      <c r="J8" s="219"/>
      <c r="K8" s="214">
        <f t="shared" si="4"/>
        <v>0</v>
      </c>
      <c r="L8" s="218"/>
      <c r="M8" s="212"/>
      <c r="N8" s="219"/>
      <c r="O8" s="220">
        <f t="shared" si="0"/>
        <v>0</v>
      </c>
      <c r="P8" s="218"/>
      <c r="Q8" s="212"/>
      <c r="R8" s="219"/>
      <c r="S8" s="214">
        <f t="shared" si="1"/>
        <v>0</v>
      </c>
      <c r="T8" s="215"/>
      <c r="U8" s="212"/>
      <c r="V8" s="219"/>
      <c r="W8" s="214">
        <f t="shared" si="2"/>
        <v>0</v>
      </c>
    </row>
    <row r="9" spans="1:23" s="67" customFormat="1" ht="27" customHeight="1">
      <c r="A9" s="762"/>
      <c r="B9" s="763"/>
      <c r="C9" s="764"/>
      <c r="D9" s="211"/>
      <c r="E9" s="221"/>
      <c r="F9" s="213"/>
      <c r="G9" s="214">
        <f t="shared" si="3"/>
        <v>0</v>
      </c>
      <c r="H9" s="215"/>
      <c r="I9" s="212"/>
      <c r="J9" s="219"/>
      <c r="K9" s="214">
        <f t="shared" si="4"/>
        <v>0</v>
      </c>
      <c r="L9" s="218"/>
      <c r="M9" s="212"/>
      <c r="N9" s="219"/>
      <c r="O9" s="220">
        <f t="shared" si="0"/>
        <v>0</v>
      </c>
      <c r="P9" s="218"/>
      <c r="Q9" s="212"/>
      <c r="R9" s="219"/>
      <c r="S9" s="214">
        <f t="shared" si="1"/>
        <v>0</v>
      </c>
      <c r="T9" s="218"/>
      <c r="U9" s="212"/>
      <c r="V9" s="219"/>
      <c r="W9" s="214">
        <f t="shared" si="2"/>
        <v>0</v>
      </c>
    </row>
    <row r="10" spans="1:23" s="67" customFormat="1" ht="40.5" customHeight="1">
      <c r="A10" s="158">
        <f>SUM(G6:G10)+SUM(K6:K10)+SUM(O6:O10)+SUM(S6:S10)+SUM(W6:W10)</f>
        <v>147051.39</v>
      </c>
      <c r="B10" s="763"/>
      <c r="C10" s="764"/>
      <c r="D10" s="211"/>
      <c r="E10" s="221"/>
      <c r="F10" s="222"/>
      <c r="G10" s="214">
        <f t="shared" si="3"/>
        <v>0</v>
      </c>
      <c r="H10" s="215"/>
      <c r="I10" s="212"/>
      <c r="J10" s="219"/>
      <c r="K10" s="214">
        <f t="shared" si="4"/>
        <v>0</v>
      </c>
      <c r="L10" s="218"/>
      <c r="M10" s="212"/>
      <c r="N10" s="219"/>
      <c r="O10" s="220">
        <f t="shared" si="0"/>
        <v>0</v>
      </c>
      <c r="P10" s="218"/>
      <c r="Q10" s="212"/>
      <c r="R10" s="219"/>
      <c r="S10" s="214">
        <f t="shared" si="1"/>
        <v>0</v>
      </c>
      <c r="T10" s="218"/>
      <c r="U10" s="212"/>
      <c r="V10" s="219"/>
      <c r="W10" s="214">
        <f t="shared" si="2"/>
        <v>0</v>
      </c>
    </row>
    <row r="11" spans="1:23" s="67" customFormat="1" ht="48" customHeight="1">
      <c r="A11" s="762" t="str">
        <f>'6_ME Comp Subcomp e Produtos'!A14</f>
        <v>Conceitos e procedimentos comuns  referentes a outros gastos públicos (saúde, educação, previdência etc) pactuados, harmonizados e implantados</v>
      </c>
      <c r="B11" s="763" t="s">
        <v>232</v>
      </c>
      <c r="C11" s="764" t="s">
        <v>233</v>
      </c>
      <c r="D11" s="223" t="s">
        <v>230</v>
      </c>
      <c r="E11" s="221">
        <v>33</v>
      </c>
      <c r="F11" s="222">
        <v>2363.64</v>
      </c>
      <c r="G11" s="214">
        <v>78000</v>
      </c>
      <c r="H11" s="218" t="s">
        <v>231</v>
      </c>
      <c r="I11" s="212">
        <v>5</v>
      </c>
      <c r="J11" s="219">
        <v>1707.514</v>
      </c>
      <c r="K11" s="214">
        <v>8537.57</v>
      </c>
      <c r="L11" s="218"/>
      <c r="M11" s="212"/>
      <c r="N11" s="219"/>
      <c r="O11" s="220">
        <f t="shared" si="0"/>
        <v>0</v>
      </c>
      <c r="P11" s="218"/>
      <c r="Q11" s="212"/>
      <c r="R11" s="219"/>
      <c r="S11" s="214">
        <f t="shared" si="1"/>
        <v>0</v>
      </c>
      <c r="T11" s="218"/>
      <c r="U11" s="212"/>
      <c r="V11" s="219"/>
      <c r="W11" s="214">
        <f t="shared" si="2"/>
        <v>0</v>
      </c>
    </row>
    <row r="12" spans="1:23" s="67" customFormat="1" ht="37.5" customHeight="1">
      <c r="A12" s="762"/>
      <c r="B12" s="763"/>
      <c r="C12" s="764"/>
      <c r="D12" s="211"/>
      <c r="E12" s="212"/>
      <c r="F12" s="213"/>
      <c r="G12" s="214">
        <f t="shared" si="3"/>
        <v>0</v>
      </c>
      <c r="H12" s="215"/>
      <c r="I12" s="212"/>
      <c r="J12" s="219"/>
      <c r="K12" s="214">
        <f t="shared" si="4"/>
        <v>0</v>
      </c>
      <c r="L12" s="218"/>
      <c r="M12" s="212"/>
      <c r="N12" s="219"/>
      <c r="O12" s="220">
        <f t="shared" si="0"/>
        <v>0</v>
      </c>
      <c r="P12" s="218"/>
      <c r="Q12" s="212"/>
      <c r="R12" s="219"/>
      <c r="S12" s="214">
        <f t="shared" si="1"/>
        <v>0</v>
      </c>
      <c r="T12" s="218"/>
      <c r="U12" s="212"/>
      <c r="V12" s="219"/>
      <c r="W12" s="214">
        <f t="shared" si="2"/>
        <v>0</v>
      </c>
    </row>
    <row r="13" spans="1:23" s="67" customFormat="1" ht="27" customHeight="1">
      <c r="A13" s="762"/>
      <c r="B13" s="763"/>
      <c r="C13" s="764"/>
      <c r="D13" s="211"/>
      <c r="E13" s="212"/>
      <c r="F13" s="213"/>
      <c r="G13" s="214">
        <f t="shared" si="3"/>
        <v>0</v>
      </c>
      <c r="H13" s="215"/>
      <c r="I13" s="212"/>
      <c r="J13" s="219"/>
      <c r="K13" s="214">
        <f t="shared" si="4"/>
        <v>0</v>
      </c>
      <c r="L13" s="218"/>
      <c r="M13" s="212"/>
      <c r="N13" s="219"/>
      <c r="O13" s="220">
        <f t="shared" si="0"/>
        <v>0</v>
      </c>
      <c r="P13" s="218"/>
      <c r="Q13" s="212"/>
      <c r="R13" s="219"/>
      <c r="S13" s="214">
        <f t="shared" si="1"/>
        <v>0</v>
      </c>
      <c r="T13" s="218"/>
      <c r="U13" s="212"/>
      <c r="V13" s="219"/>
      <c r="W13" s="214">
        <f t="shared" si="2"/>
        <v>0</v>
      </c>
    </row>
    <row r="14" spans="1:23" s="67" customFormat="1" ht="25.5" customHeight="1">
      <c r="A14" s="762"/>
      <c r="B14" s="763"/>
      <c r="C14" s="764"/>
      <c r="D14" s="215"/>
      <c r="E14" s="212"/>
      <c r="F14" s="219"/>
      <c r="G14" s="214">
        <f t="shared" si="3"/>
        <v>0</v>
      </c>
      <c r="H14" s="215"/>
      <c r="I14" s="212"/>
      <c r="J14" s="219"/>
      <c r="K14" s="214">
        <f t="shared" si="4"/>
        <v>0</v>
      </c>
      <c r="L14" s="218"/>
      <c r="M14" s="212"/>
      <c r="N14" s="219"/>
      <c r="O14" s="220">
        <f t="shared" si="0"/>
        <v>0</v>
      </c>
      <c r="P14" s="218"/>
      <c r="Q14" s="212"/>
      <c r="R14" s="219"/>
      <c r="S14" s="214">
        <f t="shared" si="1"/>
        <v>0</v>
      </c>
      <c r="T14" s="218"/>
      <c r="U14" s="212"/>
      <c r="V14" s="219"/>
      <c r="W14" s="214">
        <f t="shared" si="2"/>
        <v>0</v>
      </c>
    </row>
    <row r="15" spans="1:23" s="67" customFormat="1" ht="42.75" customHeight="1">
      <c r="A15" s="158">
        <f>SUM(G11:G15)+SUM(K11:K15)+SUM(O11:O15)+SUM(S11:S15)+SUM(W11:W15)</f>
        <v>86537.57</v>
      </c>
      <c r="B15" s="763"/>
      <c r="C15" s="764"/>
      <c r="D15" s="224"/>
      <c r="E15" s="225"/>
      <c r="F15" s="226"/>
      <c r="G15" s="227">
        <f t="shared" si="3"/>
        <v>0</v>
      </c>
      <c r="H15" s="224"/>
      <c r="I15" s="225"/>
      <c r="J15" s="226"/>
      <c r="K15" s="227">
        <f t="shared" si="4"/>
        <v>0</v>
      </c>
      <c r="L15" s="228"/>
      <c r="M15" s="225"/>
      <c r="N15" s="226"/>
      <c r="O15" s="229">
        <f t="shared" si="0"/>
        <v>0</v>
      </c>
      <c r="P15" s="206"/>
      <c r="Q15" s="230"/>
      <c r="R15" s="231"/>
      <c r="S15" s="209">
        <f t="shared" si="1"/>
        <v>0</v>
      </c>
      <c r="T15" s="218"/>
      <c r="U15" s="212"/>
      <c r="V15" s="219"/>
      <c r="W15" s="214">
        <f t="shared" si="2"/>
        <v>0</v>
      </c>
    </row>
    <row r="16" spans="1:23" s="67" customFormat="1" ht="24" customHeight="1">
      <c r="A16" s="232" t="s">
        <v>227</v>
      </c>
      <c r="B16" s="233">
        <f>SUM(G16:W16)</f>
        <v>233588.96000000002</v>
      </c>
      <c r="C16" s="233"/>
      <c r="D16" s="234"/>
      <c r="E16" s="235"/>
      <c r="F16" s="236"/>
      <c r="G16" s="233">
        <f>SUM(G6:G15)</f>
        <v>185607.39</v>
      </c>
      <c r="H16" s="237"/>
      <c r="I16" s="235"/>
      <c r="J16" s="238"/>
      <c r="K16" s="236">
        <f>SUM(K6:K15)</f>
        <v>47981.57</v>
      </c>
      <c r="L16" s="237"/>
      <c r="M16" s="235"/>
      <c r="N16" s="236"/>
      <c r="O16" s="233">
        <f>SUM(O6:O15)</f>
        <v>0</v>
      </c>
      <c r="P16" s="233"/>
      <c r="Q16" s="235"/>
      <c r="R16" s="236"/>
      <c r="S16" s="233">
        <f>SUM(S6:S15)</f>
        <v>0</v>
      </c>
      <c r="T16" s="233"/>
      <c r="U16" s="235"/>
      <c r="V16" s="236"/>
      <c r="W16" s="233">
        <f>SUM(W6:W15)</f>
        <v>0</v>
      </c>
    </row>
  </sheetData>
  <sheetProtection selectLockedCells="1" selectUnlockedCells="1"/>
  <mergeCells count="12">
    <mergeCell ref="A6:A9"/>
    <mergeCell ref="B6:B10"/>
    <mergeCell ref="C6:C10"/>
    <mergeCell ref="A11:A14"/>
    <mergeCell ref="B11:B15"/>
    <mergeCell ref="C11:C15"/>
    <mergeCell ref="A3:B3"/>
    <mergeCell ref="A4:A5"/>
    <mergeCell ref="B4:B5"/>
    <mergeCell ref="C4:C5"/>
    <mergeCell ref="L4:M4"/>
    <mergeCell ref="P4:R4"/>
  </mergeCells>
  <printOptions/>
  <pageMargins left="0.3937007874015748" right="0.4724409448818898" top="0.7874015748031497" bottom="0.5905511811023623" header="0.5118110236220472" footer="0.3937007874015748"/>
  <pageSetup horizontalDpi="300" verticalDpi="300" orientation="landscape" paperSize="9" scale="65" r:id="rId3"/>
  <headerFooter alignWithMargins="0">
    <oddHeader>&amp;LPROMOEX&amp;CProjeto &lt;UF&gt;</oddHeader>
    <oddFooter>&amp;LDocumento de Projeto&amp;C&amp;A&amp;RPág. &amp;P / &amp;N</oddFooter>
  </headerFooter>
  <colBreaks count="2" manualBreakCount="2">
    <brk id="7" max="65535" man="1"/>
    <brk id="15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Fernando Fernandes Teixeira</dc:creator>
  <cp:keywords/>
  <dc:description/>
  <cp:lastModifiedBy>TCSC</cp:lastModifiedBy>
  <cp:lastPrinted>2011-08-23T14:06:02Z</cp:lastPrinted>
  <dcterms:modified xsi:type="dcterms:W3CDTF">2011-08-23T14:15:31Z</dcterms:modified>
  <cp:category/>
  <cp:version/>
  <cp:contentType/>
  <cp:contentStatus/>
  <cp:revision>218</cp:revision>
</cp:coreProperties>
</file>