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658"/>
  </bookViews>
  <sheets>
    <sheet name="1- CAPA" sheetId="1" r:id="rId1"/>
    <sheet name="2 - Justificativa " sheetId="2" r:id="rId2"/>
    <sheet name="3- Orçamento Global " sheetId="3" r:id="rId3"/>
    <sheet name="3A Rendimento Auferido x Rendim" sheetId="4" r:id="rId4"/>
    <sheet name="4- Fisico  Progr " sheetId="5" r:id="rId5"/>
    <sheet name="5 -Financeiro Progr e Exec" sheetId="6" r:id="rId6"/>
    <sheet name="6-Rel Aquisições e Contratações" sheetId="9" r:id="rId7"/>
    <sheet name="7-Relação de Bens" sheetId="8" r:id="rId8"/>
    <sheet name="8-Relação de Imprevistos" sheetId="10" r:id="rId9"/>
  </sheets>
  <externalReferences>
    <externalReference r:id="rId10"/>
    <externalReference r:id="rId11"/>
    <externalReference r:id="rId12"/>
    <externalReference r:id="rId13"/>
    <externalReference r:id="rId14"/>
    <externalReference r:id="rId15"/>
    <externalReference r:id="rId16"/>
  </externalReferences>
  <definedNames>
    <definedName name="_xlnm._FilterDatabase" localSheetId="7" hidden="1">'7-Relação de Bens'!$A$34:$K$346</definedName>
    <definedName name="_xlnm.Print_Area" localSheetId="1">'2 - Justificativa '!$A$1:$A$31</definedName>
    <definedName name="_xlnm.Print_Area" localSheetId="5">'5 -Financeiro Progr e Exec'!$A$1:$AE$23</definedName>
    <definedName name="_xlnm.Print_Area" localSheetId="7">'7-Relação de Bens'!$A$33:$L$346</definedName>
    <definedName name="Estados">#REF!</definedName>
    <definedName name="Excel_BuiltIn_Print_Titles_6" localSheetId="6">'[1]7-Relação de Bens'!#REF!</definedName>
    <definedName name="Excel_BuiltIn_Print_Titles_6">'7-Relação de Bens'!#REF!</definedName>
    <definedName name="Meses">#REF!</definedName>
    <definedName name="Responsaveis">[2]Parâmetros!$D$8:$D$33</definedName>
    <definedName name="Responsáveis">#REF!</definedName>
    <definedName name="_xlnm.Print_Titles" localSheetId="6">'6-Rel Aquisições e Contratações'!$4:$5</definedName>
    <definedName name="_xlnm.Print_Titles" localSheetId="7">'7-Relação de Bens'!$34:$34</definedName>
  </definedNames>
  <calcPr calcId="125725"/>
</workbook>
</file>

<file path=xl/calcChain.xml><?xml version="1.0" encoding="utf-8"?>
<calcChain xmlns="http://schemas.openxmlformats.org/spreadsheetml/2006/main">
  <c r="H95" i="5"/>
  <c r="G95"/>
  <c r="F101"/>
  <c r="E101"/>
  <c r="F39"/>
  <c r="H39" s="1"/>
  <c r="E39"/>
  <c r="G39" s="1"/>
  <c r="B83"/>
  <c r="U22" i="3"/>
  <c r="P93" i="9"/>
  <c r="O82"/>
  <c r="P82" s="1"/>
  <c r="F49" i="5"/>
  <c r="N25" i="9"/>
  <c r="O25" s="1"/>
  <c r="P25" s="1"/>
  <c r="AC7" i="6"/>
  <c r="T21" i="3"/>
  <c r="T20"/>
  <c r="T19"/>
  <c r="T15"/>
  <c r="T16"/>
  <c r="T17"/>
  <c r="T14"/>
  <c r="T13"/>
  <c r="T12"/>
  <c r="T9"/>
  <c r="T10"/>
  <c r="T8"/>
  <c r="E18"/>
  <c r="R9" l="1"/>
  <c r="R8"/>
  <c r="S8"/>
  <c r="G26" i="8" l="1"/>
  <c r="H26" s="1"/>
  <c r="E26"/>
  <c r="F94" i="5" l="1"/>
  <c r="E66"/>
  <c r="E58"/>
  <c r="F42" l="1"/>
  <c r="F41" s="1"/>
  <c r="E42"/>
  <c r="E41" s="1"/>
  <c r="F51"/>
  <c r="E77"/>
  <c r="H108" i="10" l="1"/>
  <c r="J108" s="1"/>
  <c r="K87"/>
  <c r="J131"/>
  <c r="K88" s="1"/>
  <c r="H128"/>
  <c r="J128" s="1"/>
  <c r="I127"/>
  <c r="I122" s="1"/>
  <c r="G127"/>
  <c r="F127"/>
  <c r="F122" s="1"/>
  <c r="E127"/>
  <c r="J126"/>
  <c r="J125"/>
  <c r="J124"/>
  <c r="E123"/>
  <c r="E122" s="1"/>
  <c r="G122"/>
  <c r="J121"/>
  <c r="J120"/>
  <c r="I119"/>
  <c r="H119"/>
  <c r="G119"/>
  <c r="F119"/>
  <c r="E119"/>
  <c r="J118"/>
  <c r="J117"/>
  <c r="J116"/>
  <c r="I115"/>
  <c r="H115"/>
  <c r="G115"/>
  <c r="F115"/>
  <c r="E115"/>
  <c r="J114"/>
  <c r="J113"/>
  <c r="I112"/>
  <c r="H112"/>
  <c r="G112"/>
  <c r="F112"/>
  <c r="E112"/>
  <c r="H111"/>
  <c r="J111" s="1"/>
  <c r="J110"/>
  <c r="I109"/>
  <c r="G109"/>
  <c r="F109"/>
  <c r="E109"/>
  <c r="J107"/>
  <c r="I106"/>
  <c r="G106"/>
  <c r="F106"/>
  <c r="E106"/>
  <c r="J105"/>
  <c r="I104"/>
  <c r="H104"/>
  <c r="G104"/>
  <c r="F104"/>
  <c r="E104"/>
  <c r="J102"/>
  <c r="I101"/>
  <c r="H101"/>
  <c r="G101"/>
  <c r="F101"/>
  <c r="E101"/>
  <c r="J100"/>
  <c r="J99"/>
  <c r="I98"/>
  <c r="H98"/>
  <c r="G98"/>
  <c r="F98"/>
  <c r="E98"/>
  <c r="J97"/>
  <c r="J96"/>
  <c r="J95"/>
  <c r="I94"/>
  <c r="H94"/>
  <c r="G94"/>
  <c r="F94"/>
  <c r="E94"/>
  <c r="J90"/>
  <c r="J89"/>
  <c r="J88"/>
  <c r="B48"/>
  <c r="B46"/>
  <c r="B42"/>
  <c r="B43" s="1"/>
  <c r="C39"/>
  <c r="C40" s="1"/>
  <c r="C41" s="1"/>
  <c r="C42" s="1"/>
  <c r="C43" s="1"/>
  <c r="C44" s="1"/>
  <c r="C45" s="1"/>
  <c r="C46" s="1"/>
  <c r="C47" s="1"/>
  <c r="C48" s="1"/>
  <c r="C49" s="1"/>
  <c r="B39"/>
  <c r="B36"/>
  <c r="B33"/>
  <c r="B30"/>
  <c r="B27"/>
  <c r="B24"/>
  <c r="B21"/>
  <c r="B18"/>
  <c r="B15"/>
  <c r="B11"/>
  <c r="B8"/>
  <c r="N7"/>
  <c r="O7" s="1"/>
  <c r="O6"/>
  <c r="F66" i="5"/>
  <c r="F58"/>
  <c r="H25" i="8"/>
  <c r="H24"/>
  <c r="H23"/>
  <c r="H22"/>
  <c r="H21"/>
  <c r="H20"/>
  <c r="P92" i="9"/>
  <c r="N92"/>
  <c r="N24"/>
  <c r="P24" s="1"/>
  <c r="N23"/>
  <c r="AA19" i="6"/>
  <c r="AA14"/>
  <c r="AA8"/>
  <c r="AA18"/>
  <c r="AA12"/>
  <c r="AA13"/>
  <c r="AA15"/>
  <c r="AA16"/>
  <c r="AA11"/>
  <c r="AA9"/>
  <c r="AA7"/>
  <c r="D8" i="4"/>
  <c r="J123" i="10" l="1"/>
  <c r="F103"/>
  <c r="I103"/>
  <c r="J119"/>
  <c r="F93"/>
  <c r="E103"/>
  <c r="K89"/>
  <c r="H93"/>
  <c r="I93"/>
  <c r="G103"/>
  <c r="G93"/>
  <c r="J91"/>
  <c r="H109"/>
  <c r="J109" s="1"/>
  <c r="J115"/>
  <c r="J94"/>
  <c r="J98"/>
  <c r="J101"/>
  <c r="J112"/>
  <c r="H106"/>
  <c r="E93"/>
  <c r="H127"/>
  <c r="H122" s="1"/>
  <c r="J122" s="1"/>
  <c r="J104"/>
  <c r="H21" i="3"/>
  <c r="O21"/>
  <c r="I130" i="10" l="1"/>
  <c r="F130"/>
  <c r="H103"/>
  <c r="H130" s="1"/>
  <c r="G130"/>
  <c r="J106"/>
  <c r="E130"/>
  <c r="J93"/>
  <c r="J127"/>
  <c r="F89" i="5"/>
  <c r="E88"/>
  <c r="F88" s="1"/>
  <c r="F77"/>
  <c r="H77" s="1"/>
  <c r="F15"/>
  <c r="F12"/>
  <c r="L26" i="3"/>
  <c r="K26"/>
  <c r="F29"/>
  <c r="F25"/>
  <c r="J103" i="10" l="1"/>
  <c r="J130"/>
  <c r="J132" s="1"/>
  <c r="H42" i="5"/>
  <c r="G42"/>
  <c r="X9" i="3"/>
  <c r="X13"/>
  <c r="B26"/>
  <c r="B91" i="5"/>
  <c r="G91" s="1"/>
  <c r="I83"/>
  <c r="F104"/>
  <c r="F103" s="1"/>
  <c r="E104"/>
  <c r="E103" s="1"/>
  <c r="F96"/>
  <c r="E96"/>
  <c r="F99"/>
  <c r="H99" s="1"/>
  <c r="E99"/>
  <c r="G99" s="1"/>
  <c r="F85"/>
  <c r="E85"/>
  <c r="F75"/>
  <c r="E75"/>
  <c r="F68"/>
  <c r="G68" s="1"/>
  <c r="E68"/>
  <c r="F59"/>
  <c r="H59" s="1"/>
  <c r="E59"/>
  <c r="G59" s="1"/>
  <c r="H51"/>
  <c r="G41"/>
  <c r="P73" i="9"/>
  <c r="N73"/>
  <c r="H84" i="5"/>
  <c r="G84"/>
  <c r="F90"/>
  <c r="H90" s="1"/>
  <c r="H88"/>
  <c r="F65"/>
  <c r="H65" s="1"/>
  <c r="F56"/>
  <c r="H56" s="1"/>
  <c r="H53"/>
  <c r="H45"/>
  <c r="H26"/>
  <c r="H23"/>
  <c r="G104"/>
  <c r="G103" s="1"/>
  <c r="G101"/>
  <c r="E87"/>
  <c r="G87" s="1"/>
  <c r="H94"/>
  <c r="E90"/>
  <c r="G90" s="1"/>
  <c r="E81"/>
  <c r="G81" s="1"/>
  <c r="E79"/>
  <c r="G79" s="1"/>
  <c r="E73"/>
  <c r="G73" s="1"/>
  <c r="E65"/>
  <c r="G65" s="1"/>
  <c r="E56"/>
  <c r="G56" s="1"/>
  <c r="E52"/>
  <c r="H105"/>
  <c r="G105"/>
  <c r="H102"/>
  <c r="G102"/>
  <c r="H101"/>
  <c r="H100"/>
  <c r="G100"/>
  <c r="H98"/>
  <c r="G98"/>
  <c r="H97"/>
  <c r="H96" s="1"/>
  <c r="G97"/>
  <c r="G96" s="1"/>
  <c r="B93"/>
  <c r="G93" s="1"/>
  <c r="H92"/>
  <c r="G92"/>
  <c r="H89"/>
  <c r="H85" s="1"/>
  <c r="G89"/>
  <c r="G85" s="1"/>
  <c r="G88"/>
  <c r="F87"/>
  <c r="H87" s="1"/>
  <c r="H83"/>
  <c r="G83"/>
  <c r="H82"/>
  <c r="G82"/>
  <c r="F81"/>
  <c r="H81" s="1"/>
  <c r="H80"/>
  <c r="G80"/>
  <c r="F79"/>
  <c r="H79" s="1"/>
  <c r="H78"/>
  <c r="G78"/>
  <c r="H75"/>
  <c r="G77"/>
  <c r="G75" s="1"/>
  <c r="H74"/>
  <c r="G74"/>
  <c r="F73"/>
  <c r="H73" s="1"/>
  <c r="H72"/>
  <c r="G72"/>
  <c r="H71"/>
  <c r="G71"/>
  <c r="H70"/>
  <c r="G70"/>
  <c r="H67"/>
  <c r="G67"/>
  <c r="G66"/>
  <c r="H64"/>
  <c r="G64"/>
  <c r="H63"/>
  <c r="G63"/>
  <c r="H62"/>
  <c r="G62"/>
  <c r="H61"/>
  <c r="G61"/>
  <c r="H58"/>
  <c r="G58"/>
  <c r="G57"/>
  <c r="H55"/>
  <c r="G55"/>
  <c r="H54"/>
  <c r="G54"/>
  <c r="G53"/>
  <c r="H52"/>
  <c r="H50"/>
  <c r="G50"/>
  <c r="H49"/>
  <c r="G49"/>
  <c r="H48"/>
  <c r="G48"/>
  <c r="H47"/>
  <c r="G47"/>
  <c r="H46"/>
  <c r="G46"/>
  <c r="G45"/>
  <c r="H44"/>
  <c r="G44"/>
  <c r="H43"/>
  <c r="G43"/>
  <c r="H38"/>
  <c r="G38"/>
  <c r="H37"/>
  <c r="G37"/>
  <c r="H27"/>
  <c r="G27"/>
  <c r="G26"/>
  <c r="H24"/>
  <c r="G24"/>
  <c r="G23"/>
  <c r="H19"/>
  <c r="G19"/>
  <c r="H18"/>
  <c r="G18"/>
  <c r="H16"/>
  <c r="G16"/>
  <c r="H15"/>
  <c r="G15"/>
  <c r="H13"/>
  <c r="G13"/>
  <c r="H12"/>
  <c r="G12"/>
  <c r="G94"/>
  <c r="P90" i="9"/>
  <c r="N90"/>
  <c r="P48"/>
  <c r="N48"/>
  <c r="I35"/>
  <c r="I34"/>
  <c r="G6" i="6"/>
  <c r="I18" i="3"/>
  <c r="R15"/>
  <c r="W15" s="1"/>
  <c r="R12"/>
  <c r="W12" s="1"/>
  <c r="Q18"/>
  <c r="Q11"/>
  <c r="P11"/>
  <c r="X17"/>
  <c r="J7"/>
  <c r="X15"/>
  <c r="R10"/>
  <c r="W10" s="1"/>
  <c r="R13"/>
  <c r="R14"/>
  <c r="W14" s="1"/>
  <c r="R16"/>
  <c r="W16" s="1"/>
  <c r="R17"/>
  <c r="J18"/>
  <c r="P18"/>
  <c r="R19"/>
  <c r="W19" s="1"/>
  <c r="R20"/>
  <c r="W20" s="1"/>
  <c r="F21"/>
  <c r="G21" s="1"/>
  <c r="M21"/>
  <c r="N21" s="1"/>
  <c r="R21"/>
  <c r="W21" s="1"/>
  <c r="S21"/>
  <c r="Y21" s="1"/>
  <c r="Z21"/>
  <c r="X21"/>
  <c r="C7" i="4"/>
  <c r="D7"/>
  <c r="H7"/>
  <c r="I7"/>
  <c r="E8"/>
  <c r="J8"/>
  <c r="M8"/>
  <c r="N8"/>
  <c r="E9"/>
  <c r="J9"/>
  <c r="M9"/>
  <c r="N9"/>
  <c r="E10"/>
  <c r="J10"/>
  <c r="J7"/>
  <c r="M10"/>
  <c r="N10"/>
  <c r="C11"/>
  <c r="D11"/>
  <c r="H11"/>
  <c r="I11"/>
  <c r="E12"/>
  <c r="J12"/>
  <c r="M12"/>
  <c r="M11" s="1"/>
  <c r="N12"/>
  <c r="E13"/>
  <c r="J13"/>
  <c r="M13"/>
  <c r="O13" s="1"/>
  <c r="N13"/>
  <c r="E14"/>
  <c r="J14"/>
  <c r="M14"/>
  <c r="N14"/>
  <c r="N11" s="1"/>
  <c r="E15"/>
  <c r="J15"/>
  <c r="M15"/>
  <c r="O15" s="1"/>
  <c r="N15"/>
  <c r="E16"/>
  <c r="J16"/>
  <c r="M16"/>
  <c r="O16" s="1"/>
  <c r="N16"/>
  <c r="E17"/>
  <c r="J17"/>
  <c r="M17"/>
  <c r="O17" s="1"/>
  <c r="N17"/>
  <c r="C18"/>
  <c r="D18"/>
  <c r="H18"/>
  <c r="I18"/>
  <c r="E19"/>
  <c r="J19"/>
  <c r="M19"/>
  <c r="N19"/>
  <c r="E20"/>
  <c r="J20"/>
  <c r="J18" s="1"/>
  <c r="M20"/>
  <c r="N20"/>
  <c r="E21"/>
  <c r="J21"/>
  <c r="M21"/>
  <c r="N21"/>
  <c r="L22"/>
  <c r="B6" i="6"/>
  <c r="L6"/>
  <c r="Q6"/>
  <c r="V6"/>
  <c r="B10"/>
  <c r="G10"/>
  <c r="L10"/>
  <c r="Q10"/>
  <c r="V10"/>
  <c r="B17"/>
  <c r="G17"/>
  <c r="L17"/>
  <c r="Q17"/>
  <c r="V17"/>
  <c r="E20"/>
  <c r="F20" s="1"/>
  <c r="J20"/>
  <c r="K20"/>
  <c r="O20"/>
  <c r="P20" s="1"/>
  <c r="T20"/>
  <c r="U20"/>
  <c r="Y20"/>
  <c r="Z20"/>
  <c r="AB20"/>
  <c r="AC20"/>
  <c r="C22" i="4"/>
  <c r="M7"/>
  <c r="O21"/>
  <c r="I22"/>
  <c r="J11"/>
  <c r="N18"/>
  <c r="E18"/>
  <c r="O19"/>
  <c r="O10"/>
  <c r="I11" i="3"/>
  <c r="I7"/>
  <c r="W8"/>
  <c r="Q22"/>
  <c r="P22"/>
  <c r="B18"/>
  <c r="J11"/>
  <c r="X20"/>
  <c r="X14"/>
  <c r="X8"/>
  <c r="H57" i="5"/>
  <c r="H93"/>
  <c r="H66"/>
  <c r="H104" l="1"/>
  <c r="H103" s="1"/>
  <c r="O20" i="4"/>
  <c r="M18"/>
  <c r="O18"/>
  <c r="O14"/>
  <c r="E11"/>
  <c r="E22" s="1"/>
  <c r="F22" s="1"/>
  <c r="O12"/>
  <c r="E7"/>
  <c r="B21" i="6"/>
  <c r="G52" i="5"/>
  <c r="E51"/>
  <c r="G51" s="1"/>
  <c r="AD20" i="6"/>
  <c r="AE20" s="1"/>
  <c r="D22" i="4"/>
  <c r="J22"/>
  <c r="K22" s="1"/>
  <c r="O11"/>
  <c r="M22"/>
  <c r="H22"/>
  <c r="O9"/>
  <c r="N7"/>
  <c r="N22" s="1"/>
  <c r="O8"/>
  <c r="H41" i="5"/>
  <c r="H91"/>
  <c r="R7" i="3"/>
  <c r="B11"/>
  <c r="AC21"/>
  <c r="AA21"/>
  <c r="AB21" s="1"/>
  <c r="L21" i="6"/>
  <c r="V21"/>
  <c r="Q21"/>
  <c r="G21"/>
  <c r="AA17"/>
  <c r="AA10"/>
  <c r="AA6"/>
  <c r="R18" i="3"/>
  <c r="I22"/>
  <c r="U21"/>
  <c r="V21" s="1"/>
  <c r="J22"/>
  <c r="R11"/>
  <c r="W17"/>
  <c r="W9"/>
  <c r="C18"/>
  <c r="X19"/>
  <c r="X16"/>
  <c r="C11"/>
  <c r="X12"/>
  <c r="C7"/>
  <c r="X10"/>
  <c r="W18"/>
  <c r="W13"/>
  <c r="B7"/>
  <c r="H68" i="5"/>
  <c r="W7" i="3" l="1"/>
  <c r="O7" i="4"/>
  <c r="O22" s="1"/>
  <c r="P22" s="1"/>
  <c r="R22" i="3"/>
  <c r="AA21" i="6"/>
  <c r="X18" i="3"/>
  <c r="X11"/>
  <c r="C22"/>
  <c r="X7"/>
  <c r="W11"/>
  <c r="B22"/>
  <c r="W22" l="1"/>
  <c r="X22"/>
  <c r="H15" l="1"/>
  <c r="F15"/>
  <c r="G15" s="1"/>
  <c r="O9" i="6"/>
  <c r="P9" s="1"/>
  <c r="J12"/>
  <c r="K12" s="1"/>
  <c r="H14" i="3"/>
  <c r="O13" i="6"/>
  <c r="P13" s="1"/>
  <c r="Y13"/>
  <c r="Z13" s="1"/>
  <c r="T13"/>
  <c r="U13" s="1"/>
  <c r="T15" l="1"/>
  <c r="U15" s="1"/>
  <c r="F10" i="3"/>
  <c r="G10" s="1"/>
  <c r="J13" i="6"/>
  <c r="K13" s="1"/>
  <c r="O16" i="3"/>
  <c r="D18"/>
  <c r="F19"/>
  <c r="O12"/>
  <c r="L11"/>
  <c r="O11" s="1"/>
  <c r="Y12" i="6"/>
  <c r="Z12" s="1"/>
  <c r="Y15"/>
  <c r="Z15" s="1"/>
  <c r="AC19"/>
  <c r="O13" i="3"/>
  <c r="O14"/>
  <c r="Z14"/>
  <c r="AC14" s="1"/>
  <c r="O17"/>
  <c r="O8" i="6"/>
  <c r="P8" s="1"/>
  <c r="Y11"/>
  <c r="Z11" s="1"/>
  <c r="T8"/>
  <c r="U8" s="1"/>
  <c r="H16" i="3"/>
  <c r="F13"/>
  <c r="G13" s="1"/>
  <c r="S17" i="6"/>
  <c r="F16" i="3"/>
  <c r="G16" s="1"/>
  <c r="H10"/>
  <c r="T12" i="6"/>
  <c r="U12" s="1"/>
  <c r="F14" i="3"/>
  <c r="G14" s="1"/>
  <c r="O14" i="6"/>
  <c r="P14" s="1"/>
  <c r="AC9"/>
  <c r="T9"/>
  <c r="U9" s="1"/>
  <c r="O15" i="3"/>
  <c r="Z15"/>
  <c r="AC15" s="1"/>
  <c r="M16"/>
  <c r="N16" s="1"/>
  <c r="S16"/>
  <c r="M20"/>
  <c r="N20" s="1"/>
  <c r="S20"/>
  <c r="T19" i="6"/>
  <c r="U19" s="1"/>
  <c r="H19" i="3"/>
  <c r="F9"/>
  <c r="G9" s="1"/>
  <c r="N6" i="6"/>
  <c r="O9" i="3"/>
  <c r="Z9"/>
  <c r="AC9" s="1"/>
  <c r="J18" i="6"/>
  <c r="H17"/>
  <c r="AC13"/>
  <c r="H12" i="3"/>
  <c r="H17"/>
  <c r="X6" i="6"/>
  <c r="J15"/>
  <c r="K15" s="1"/>
  <c r="AC11"/>
  <c r="J9"/>
  <c r="K9" s="1"/>
  <c r="K7" i="3"/>
  <c r="S17"/>
  <c r="U17" s="1"/>
  <c r="V17" s="1"/>
  <c r="M17"/>
  <c r="N17" s="1"/>
  <c r="H9"/>
  <c r="O19" i="6"/>
  <c r="P19" s="1"/>
  <c r="O20" i="3"/>
  <c r="M9"/>
  <c r="N9" s="1"/>
  <c r="S9"/>
  <c r="Y9" i="6"/>
  <c r="Z9" s="1"/>
  <c r="T7"/>
  <c r="R6"/>
  <c r="O7"/>
  <c r="E7"/>
  <c r="C6"/>
  <c r="AB7"/>
  <c r="D6"/>
  <c r="E19"/>
  <c r="F19" s="1"/>
  <c r="AB19"/>
  <c r="O12"/>
  <c r="P12" s="1"/>
  <c r="J11"/>
  <c r="K11" s="1"/>
  <c r="J14"/>
  <c r="K14" s="1"/>
  <c r="J8"/>
  <c r="K8" s="1"/>
  <c r="Y14"/>
  <c r="Z14" s="1"/>
  <c r="T14"/>
  <c r="U14" s="1"/>
  <c r="K18" i="3"/>
  <c r="S19"/>
  <c r="Y19" s="1"/>
  <c r="S15"/>
  <c r="M15"/>
  <c r="N15" s="1"/>
  <c r="E13" i="6"/>
  <c r="F13" s="1"/>
  <c r="AB13"/>
  <c r="AB11"/>
  <c r="E11"/>
  <c r="F11" s="1"/>
  <c r="E15"/>
  <c r="F15" s="1"/>
  <c r="E14"/>
  <c r="F14" s="1"/>
  <c r="AB14"/>
  <c r="E8"/>
  <c r="F8" s="1"/>
  <c r="E18"/>
  <c r="AB18"/>
  <c r="C17"/>
  <c r="T18"/>
  <c r="O18"/>
  <c r="M17"/>
  <c r="W17"/>
  <c r="Y18"/>
  <c r="AC12"/>
  <c r="T11"/>
  <c r="U11" s="1"/>
  <c r="O15"/>
  <c r="P15" s="1"/>
  <c r="AC15"/>
  <c r="AC14"/>
  <c r="I6"/>
  <c r="Y19"/>
  <c r="Z19" s="1"/>
  <c r="I17"/>
  <c r="N17"/>
  <c r="X17"/>
  <c r="N10"/>
  <c r="S10"/>
  <c r="H10"/>
  <c r="C10"/>
  <c r="W10"/>
  <c r="R10"/>
  <c r="N21" l="1"/>
  <c r="AD13"/>
  <c r="C21"/>
  <c r="U16" i="3"/>
  <c r="V16" s="1"/>
  <c r="AD14" i="6"/>
  <c r="Y16" i="3"/>
  <c r="E11"/>
  <c r="H11" s="1"/>
  <c r="Y17" i="6"/>
  <c r="Z17" s="1"/>
  <c r="Z18"/>
  <c r="U18"/>
  <c r="T17"/>
  <c r="U17" s="1"/>
  <c r="F18"/>
  <c r="E17"/>
  <c r="F17" s="1"/>
  <c r="Y15" i="3"/>
  <c r="AA15" s="1"/>
  <c r="AB15" s="1"/>
  <c r="U15"/>
  <c r="V15" s="1"/>
  <c r="Y9"/>
  <c r="AA9" s="1"/>
  <c r="AB9" s="1"/>
  <c r="U9"/>
  <c r="V9" s="1"/>
  <c r="K11"/>
  <c r="K22" s="1"/>
  <c r="S12"/>
  <c r="Y12" s="1"/>
  <c r="M12"/>
  <c r="H6" i="6"/>
  <c r="J7"/>
  <c r="AB12"/>
  <c r="AD12" s="1"/>
  <c r="E12"/>
  <c r="F12" s="1"/>
  <c r="S10" i="3"/>
  <c r="S7" s="1"/>
  <c r="M10"/>
  <c r="N10" s="1"/>
  <c r="W6" i="6"/>
  <c r="Y7"/>
  <c r="AD11"/>
  <c r="J19"/>
  <c r="K19" s="1"/>
  <c r="Y8"/>
  <c r="Z8" s="1"/>
  <c r="F17" i="3"/>
  <c r="G17" s="1"/>
  <c r="AC8" i="6"/>
  <c r="AC6" s="1"/>
  <c r="P18"/>
  <c r="O17"/>
  <c r="P17" s="1"/>
  <c r="AB17"/>
  <c r="AD7"/>
  <c r="P7"/>
  <c r="O6"/>
  <c r="P6" s="1"/>
  <c r="O10" i="3"/>
  <c r="Z10"/>
  <c r="H13"/>
  <c r="Z13"/>
  <c r="G19"/>
  <c r="AD19" i="6"/>
  <c r="AE19" s="1"/>
  <c r="Y17" i="3"/>
  <c r="S14"/>
  <c r="M14"/>
  <c r="N14" s="1"/>
  <c r="K18" i="6"/>
  <c r="Y20" i="3"/>
  <c r="Y18" s="1"/>
  <c r="U20"/>
  <c r="V20" s="1"/>
  <c r="AC18" i="6"/>
  <c r="AD18" s="1"/>
  <c r="D17"/>
  <c r="F12" i="3"/>
  <c r="D11"/>
  <c r="AB9" i="6"/>
  <c r="AD9" s="1"/>
  <c r="AE9" s="1"/>
  <c r="E9"/>
  <c r="F9" s="1"/>
  <c r="Z12" i="3"/>
  <c r="T11"/>
  <c r="W21" i="6"/>
  <c r="H21"/>
  <c r="S6"/>
  <c r="S21" s="1"/>
  <c r="M6"/>
  <c r="Z16" i="3"/>
  <c r="AC16" s="1"/>
  <c r="S18"/>
  <c r="E6" i="6"/>
  <c r="F6" s="1"/>
  <c r="F7"/>
  <c r="T6"/>
  <c r="U6" s="1"/>
  <c r="U7"/>
  <c r="E7" i="3"/>
  <c r="H8"/>
  <c r="M13"/>
  <c r="N13" s="1"/>
  <c r="S13"/>
  <c r="R21" i="6"/>
  <c r="R17"/>
  <c r="AB8"/>
  <c r="AD8" s="1"/>
  <c r="AE8" s="1"/>
  <c r="AB15"/>
  <c r="AD15" s="1"/>
  <c r="O11"/>
  <c r="P11" s="1"/>
  <c r="Z17" i="3"/>
  <c r="AC17" s="1"/>
  <c r="T16" i="6"/>
  <c r="U16" s="1"/>
  <c r="AE13" l="1"/>
  <c r="AE12"/>
  <c r="AE15"/>
  <c r="AE11"/>
  <c r="AE14"/>
  <c r="J17"/>
  <c r="K17" s="1"/>
  <c r="T10"/>
  <c r="T21" s="1"/>
  <c r="U21" s="1"/>
  <c r="AE18"/>
  <c r="AD17"/>
  <c r="AE17" s="1"/>
  <c r="G12" i="3"/>
  <c r="F11"/>
  <c r="G11" s="1"/>
  <c r="L7"/>
  <c r="O8"/>
  <c r="M8"/>
  <c r="AD6" i="6"/>
  <c r="AE6" s="1"/>
  <c r="AE7"/>
  <c r="Y10" i="3"/>
  <c r="U10"/>
  <c r="V10" s="1"/>
  <c r="U12"/>
  <c r="S11"/>
  <c r="AA16"/>
  <c r="AB16" s="1"/>
  <c r="AC17" i="6"/>
  <c r="AC12" i="3"/>
  <c r="Z11"/>
  <c r="AC11" s="1"/>
  <c r="K7" i="6"/>
  <c r="J6"/>
  <c r="K6" s="1"/>
  <c r="N12" i="3"/>
  <c r="M11"/>
  <c r="N11" s="1"/>
  <c r="D7"/>
  <c r="D22" s="1"/>
  <c r="D27" s="1"/>
  <c r="F8"/>
  <c r="Y8"/>
  <c r="H7"/>
  <c r="AA12"/>
  <c r="AA10"/>
  <c r="AB10" s="1"/>
  <c r="AC10"/>
  <c r="O19"/>
  <c r="L18"/>
  <c r="O18" s="1"/>
  <c r="M19"/>
  <c r="Y13"/>
  <c r="U13"/>
  <c r="V13" s="1"/>
  <c r="Y14"/>
  <c r="AA14" s="1"/>
  <c r="AB14" s="1"/>
  <c r="U14"/>
  <c r="V14" s="1"/>
  <c r="AA13"/>
  <c r="AB13" s="1"/>
  <c r="AC13"/>
  <c r="H20"/>
  <c r="Z20"/>
  <c r="F20"/>
  <c r="H18"/>
  <c r="Z7" i="6"/>
  <c r="Y6"/>
  <c r="Z6" s="1"/>
  <c r="S22" i="3"/>
  <c r="AA17"/>
  <c r="AB17" s="1"/>
  <c r="AB6" i="6"/>
  <c r="X10"/>
  <c r="X21" s="1"/>
  <c r="Y16"/>
  <c r="AC16"/>
  <c r="AC10" s="1"/>
  <c r="E16"/>
  <c r="D10"/>
  <c r="D21" s="1"/>
  <c r="AB16"/>
  <c r="M10"/>
  <c r="M21" s="1"/>
  <c r="O16"/>
  <c r="I10"/>
  <c r="I21" s="1"/>
  <c r="J16"/>
  <c r="AC21" l="1"/>
  <c r="AA8" i="3"/>
  <c r="U10" i="6"/>
  <c r="Y11" i="3"/>
  <c r="N19"/>
  <c r="M18"/>
  <c r="N18" s="1"/>
  <c r="AA20"/>
  <c r="AB20" s="1"/>
  <c r="AC20"/>
  <c r="Z19"/>
  <c r="T18"/>
  <c r="U19"/>
  <c r="G8"/>
  <c r="F7"/>
  <c r="N8"/>
  <c r="M7"/>
  <c r="G20"/>
  <c r="F18"/>
  <c r="G18" s="1"/>
  <c r="AB12"/>
  <c r="AA11"/>
  <c r="AB11" s="1"/>
  <c r="Y7"/>
  <c r="Z8"/>
  <c r="T7"/>
  <c r="U8"/>
  <c r="V12"/>
  <c r="U11"/>
  <c r="V11" s="1"/>
  <c r="O7"/>
  <c r="L22"/>
  <c r="E22"/>
  <c r="K16" i="6"/>
  <c r="J10"/>
  <c r="AB10"/>
  <c r="AB21" s="1"/>
  <c r="AD16"/>
  <c r="F16"/>
  <c r="E10"/>
  <c r="P16"/>
  <c r="O10"/>
  <c r="Y10"/>
  <c r="Z16"/>
  <c r="T22" i="3" l="1"/>
  <c r="Y22"/>
  <c r="I34"/>
  <c r="H22"/>
  <c r="AC8"/>
  <c r="Z7"/>
  <c r="V19"/>
  <c r="U18"/>
  <c r="V18" s="1"/>
  <c r="J34"/>
  <c r="O22"/>
  <c r="U7"/>
  <c r="V8"/>
  <c r="N7"/>
  <c r="M22"/>
  <c r="G7"/>
  <c r="F22"/>
  <c r="AC19"/>
  <c r="Z18"/>
  <c r="AC18" s="1"/>
  <c r="AA19"/>
  <c r="Y21" i="6"/>
  <c r="Z21" s="1"/>
  <c r="Z10"/>
  <c r="F10"/>
  <c r="E21"/>
  <c r="F21" s="1"/>
  <c r="J21"/>
  <c r="K21" s="1"/>
  <c r="K10"/>
  <c r="O21"/>
  <c r="P21" s="1"/>
  <c r="P10"/>
  <c r="AE16"/>
  <c r="AD10"/>
  <c r="U27" i="3" l="1"/>
  <c r="N22"/>
  <c r="AB19"/>
  <c r="AA18"/>
  <c r="AB18" s="1"/>
  <c r="AB8"/>
  <c r="AA7"/>
  <c r="F27"/>
  <c r="G22"/>
  <c r="V22"/>
  <c r="V7"/>
  <c r="AC7"/>
  <c r="Z22"/>
  <c r="AC22" s="1"/>
  <c r="H34"/>
  <c r="AD21" i="6"/>
  <c r="AE10"/>
  <c r="AE21" l="1"/>
  <c r="AB7" i="3"/>
  <c r="AA22"/>
  <c r="AB22" l="1"/>
</calcChain>
</file>

<file path=xl/comments1.xml><?xml version="1.0" encoding="utf-8"?>
<comments xmlns="http://schemas.openxmlformats.org/spreadsheetml/2006/main">
  <authors>
    <author/>
  </authors>
  <commentList>
    <comment ref="A5" authorId="0">
      <text>
        <r>
          <rPr>
            <sz val="9"/>
            <color indexed="8"/>
            <rFont val="Tahoma"/>
            <family val="2"/>
          </rPr>
          <t>Síntese dos acontecimentos importantes que antecedem a implantação do projeto.</t>
        </r>
      </text>
    </comment>
    <comment ref="A7" authorId="0">
      <text>
        <r>
          <rPr>
            <sz val="9"/>
            <color indexed="8"/>
            <rFont val="Tahoma"/>
            <family val="2"/>
          </rPr>
          <t>Síntese dos acontecimentos importantes que antecedem a implantação do projeto.</t>
        </r>
      </text>
    </comment>
    <comment ref="A9" authorId="0">
      <text>
        <r>
          <rPr>
            <sz val="9"/>
            <color indexed="8"/>
            <rFont val="Tahoma"/>
            <family val="2"/>
          </rPr>
          <t xml:space="preserve">Declaração da </t>
        </r>
        <r>
          <rPr>
            <b/>
            <sz val="9"/>
            <color indexed="8"/>
            <rFont val="Tahoma"/>
            <family val="2"/>
          </rPr>
          <t xml:space="preserve">Missão </t>
        </r>
        <r>
          <rPr>
            <sz val="9"/>
            <color indexed="8"/>
            <rFont val="Tahoma"/>
            <family val="2"/>
          </rPr>
          <t>da Gestão Estadual, construída em conjunto pelas áreas alcançadas pelo projeto.</t>
        </r>
      </text>
    </comment>
    <comment ref="A12" authorId="0">
      <text>
        <r>
          <rPr>
            <b/>
            <sz val="9"/>
            <color indexed="8"/>
            <rFont val="Tahoma"/>
            <family val="2"/>
          </rPr>
          <t>Visão de Futuro</t>
        </r>
        <r>
          <rPr>
            <sz val="9"/>
            <color indexed="8"/>
            <rFont val="Tahoma"/>
            <family val="2"/>
          </rPr>
          <t xml:space="preserve"> da Gestão Estadual,construída em conjunto pelas áreas alcançadas pelo projeto.
</t>
        </r>
      </text>
    </comment>
    <comment ref="A14" authorId="0">
      <text>
        <r>
          <rPr>
            <b/>
            <sz val="9"/>
            <color indexed="8"/>
            <rFont val="Tahoma"/>
            <family val="2"/>
          </rPr>
          <t>Diretrizes</t>
        </r>
        <r>
          <rPr>
            <sz val="9"/>
            <color indexed="8"/>
            <rFont val="Tahoma"/>
            <family val="2"/>
          </rPr>
          <t xml:space="preserve"> para a Gestão Estadual, extraídas do PPA, nas áreas alcançadas pelo projeto. 
</t>
        </r>
      </text>
    </comment>
    <comment ref="A16" authorId="0">
      <text>
        <r>
          <rPr>
            <b/>
            <sz val="9"/>
            <color indexed="8"/>
            <rFont val="Tahoma"/>
            <family val="2"/>
          </rPr>
          <t>Diretrizes</t>
        </r>
        <r>
          <rPr>
            <sz val="9"/>
            <color indexed="8"/>
            <rFont val="Tahoma"/>
            <family val="2"/>
          </rPr>
          <t xml:space="preserve"> para a Gestão Estadual, extraídas do PPA, nas áreas alcançadas pelo projeto. 
</t>
        </r>
      </text>
    </comment>
  </commentList>
</comments>
</file>

<file path=xl/comments2.xml><?xml version="1.0" encoding="utf-8"?>
<comments xmlns="http://schemas.openxmlformats.org/spreadsheetml/2006/main">
  <authors>
    <author>4507010</author>
  </authors>
  <commentList>
    <comment ref="K6" authorId="0">
      <text>
        <r>
          <rPr>
            <sz val="9"/>
            <color indexed="81"/>
            <rFont val="Tahoma"/>
            <family val="2"/>
          </rPr>
          <t>CBR 5298/2006  / DIÁRIA / PROCESSO ADM  12/80227793 / SOLICITAÇÃO DE AUTORIZAÇÃO DE AUTORIZAÇÃO DE VIAGEM PROMOEX Nº 029/2012 - 324
PAGAMENTO DE 5,5 (CINCO E MEIA)  DIÁRIAS EM FAVOR DO AFCE ALYSSON MATTJE PARA PALESTRAR NA 3ª, 4ª E 5ª ETAPAS DO XIV CICLO DE ESTUDOS DE CONTROLE PÚBLICO DA ADMINISTRAÇÃO MUNICIPAL, REALIZADO NOS DIAS 10 E 12 DE JULHO DE 2012, NAS CIDADES DE SÃO MIGUEL DO OESTE, CHAPECÓ E CONCÓRDIA  - SC. 
DEPESA REALIZADA NO VALOR DE R$ 1.201,50, SENDO 100% DE RECURSOS DE IMPREVISTO.</t>
        </r>
      </text>
    </comment>
    <comment ref="K7" authorId="0">
      <text>
        <r>
          <rPr>
            <sz val="9"/>
            <color indexed="81"/>
            <rFont val="Tahoma"/>
            <family val="2"/>
          </rPr>
          <t>CBR 5298/2006  / DIÁRIA / PROCESSO ADM  12/80227793 / SOLICITAÇÃO DE AUTORIZAÇÃO DE AUTORIZAÇÃO DE VIAGEM PROMOEX Nº 029/2012 - 324
PAGAMENTO DE 5,5 (CINCO E MEIA)  DIÁRIAS EM FAVOR DO AFCE RODRIGO DUARTE SILVA PARA PALESTRAR NA 3ª, 4ª E 5ª ETAPAS DO XIV CICLO DE ESTUDOS DE CONTROLE PÚBLICO DA ADMINISTRAÇÃO MUNICIPAL, REALIZADO NOS DIAS 10 E 12 DE JULHO DE 2012, NAS CIDADES DE SÃO MIGUEL DO OESTE, CHAPECÓ E CONCÓRDIA  - SC.
VALOR DA DESPESA R$  1.071,00 SENDO R$ 740,59 DE RECURSOS DE IMPREVISTOS E R$ 330,41 DE RECURSOS DE CONTRAPARTIDA PROGRAMADO.</t>
        </r>
      </text>
    </comment>
  </commentList>
</comments>
</file>

<file path=xl/sharedStrings.xml><?xml version="1.0" encoding="utf-8"?>
<sst xmlns="http://schemas.openxmlformats.org/spreadsheetml/2006/main" count="4846" uniqueCount="1571">
  <si>
    <t>Geral</t>
  </si>
  <si>
    <t>Componente: 1. FORTALECIMENTO E INTEGRAÇÃO DOS TRIBUNAIS DE CONTAS NO ÂMBITO NACIONAL</t>
  </si>
  <si>
    <t xml:space="preserve">1.1 Desenvolvimento de vínculos inter-institucionais entre os Tribunais de Contas e destes com o Governo Federal </t>
  </si>
  <si>
    <t>1.2 Redesenho dos procedimentos de controle externo contemplando, inclusive, o cumprimento da LRF</t>
  </si>
  <si>
    <t>1.3. Desenvolvimento de política e gestão de soluções compartilhadas e de cooperação técnica (de TI e outras)</t>
  </si>
  <si>
    <t>Componente: 2. MODERNIZAÇÃO DOS TRIBUNAIS DE CONTAS DOS ESTADOS E MUNICÍPIOS</t>
  </si>
  <si>
    <t>2.1. Desenvolvimento de vínculos inter-institucionais com outros Poderes e instituições dos três níveis de governo e com a sociedade</t>
  </si>
  <si>
    <t>2.2. Integração dos Tribunais de Contas no ciclo de gestão governamental</t>
  </si>
  <si>
    <t>2.3. Redesenho dos métodos, técnicas e procedimentos de Controle Externo</t>
  </si>
  <si>
    <t>2.4. Planejamento estratégico e aprimoramento gerencial</t>
  </si>
  <si>
    <t>2.5. Desenvolvimento da política e da gestão da tecnologia de informação</t>
  </si>
  <si>
    <t>2.6. Adequação da política e gestão de pessoal</t>
  </si>
  <si>
    <t>Administração</t>
  </si>
  <si>
    <t>ITENS</t>
  </si>
  <si>
    <t>R$</t>
  </si>
  <si>
    <t>BID</t>
  </si>
  <si>
    <t>Local</t>
  </si>
  <si>
    <t xml:space="preserve"> ** Contrapartida Antecipada</t>
  </si>
  <si>
    <t>ADMINISTRAÇÃO</t>
  </si>
  <si>
    <t>Monitoramento e Avaliação</t>
  </si>
  <si>
    <t xml:space="preserve"> IMPREVISTOS</t>
  </si>
  <si>
    <t>TOTAL DO PROJETO</t>
  </si>
  <si>
    <t>JUSTIFICATIVA</t>
  </si>
  <si>
    <r>
      <t>TOTAL  
(BID + Contrapartida Total)</t>
    </r>
    <r>
      <rPr>
        <sz val="10"/>
        <color indexed="14"/>
        <rFont val="Arial"/>
        <family val="2"/>
      </rPr>
      <t xml:space="preserve"> </t>
    </r>
  </si>
  <si>
    <t>%</t>
  </si>
  <si>
    <t>TOTAL DE RENDIMENTO</t>
  </si>
  <si>
    <t xml:space="preserve">Neste campo deverão ser registradas as justificativas sobre qualquer não conformidade financeira com o Projeto ou com o POA ou com o Relatório de Progresso anterior, bem como outras que entenderem necessárias. </t>
  </si>
  <si>
    <t xml:space="preserve">Quadro IV – Execução Física por Atividade </t>
  </si>
  <si>
    <t>Componentes / Subcomponentes / Produtos</t>
  </si>
  <si>
    <t>Projeto (TC)</t>
  </si>
  <si>
    <t>Meta(s), indicadores e quantitativos físicos definidos no Projeto</t>
  </si>
  <si>
    <r>
      <t xml:space="preserve">Quantitativo da Meta
</t>
    </r>
    <r>
      <rPr>
        <sz val="9"/>
        <color indexed="12"/>
        <rFont val="Arial"/>
        <family val="2"/>
      </rPr>
      <t>(Não alterar os quantitativos aqui já definidos para componentes e subcomponentes)</t>
    </r>
  </si>
  <si>
    <r>
      <t>Descrição da Meta</t>
    </r>
    <r>
      <rPr>
        <b/>
        <sz val="8"/>
        <color indexed="12"/>
        <rFont val="Arial"/>
        <family val="2"/>
      </rPr>
      <t xml:space="preserve"> 
</t>
    </r>
    <r>
      <rPr>
        <sz val="8"/>
        <color indexed="12"/>
        <rFont val="Arial"/>
        <family val="2"/>
      </rPr>
      <t>(</t>
    </r>
    <r>
      <rPr>
        <sz val="9"/>
        <color indexed="12"/>
        <rFont val="Arial"/>
        <family val="2"/>
      </rPr>
      <t>Não alterar as metas e unidades de medida aqui já definidas para componentes e subcomponentes, pois representam o marco lógico e as metas do PPA)</t>
    </r>
  </si>
  <si>
    <r>
      <t>Indicador</t>
    </r>
    <r>
      <rPr>
        <sz val="9"/>
        <rFont val="Arial"/>
        <family val="2"/>
      </rPr>
      <t xml:space="preserve"> 
</t>
    </r>
    <r>
      <rPr>
        <sz val="9"/>
        <color indexed="12"/>
        <rFont val="Arial"/>
        <family val="2"/>
      </rPr>
      <t>(Não alterar os indicadores aqui já definidos para os componentes e subcomponentes)</t>
    </r>
  </si>
  <si>
    <r>
      <t>Quantitativo</t>
    </r>
    <r>
      <rPr>
        <b/>
        <sz val="12"/>
        <color indexed="12"/>
        <rFont val="Arial"/>
        <family val="2"/>
      </rPr>
      <t xml:space="preserve"> 
</t>
    </r>
    <r>
      <rPr>
        <sz val="9"/>
        <color indexed="12"/>
        <rFont val="Arial"/>
        <family val="2"/>
      </rPr>
      <t>(podem aqui ser indicados também os resultados de aplicações de recursos fora do PROMOEX,  desde que tratem de cumprimento de metas especificamente definidas para os componentes e os subcomponentes e, se referirem a ações e produtos continuados e sustentáveis)</t>
    </r>
    <r>
      <rPr>
        <sz val="9"/>
        <rFont val="Arial"/>
        <family val="2"/>
      </rPr>
      <t xml:space="preserve"> </t>
    </r>
  </si>
  <si>
    <r>
      <t>Quantitativo</t>
    </r>
    <r>
      <rPr>
        <b/>
        <sz val="12"/>
        <color indexed="12"/>
        <rFont val="Arial"/>
        <family val="2"/>
      </rPr>
      <t xml:space="preserve"> 
</t>
    </r>
    <r>
      <rPr>
        <sz val="9"/>
        <color indexed="12"/>
        <rFont val="Arial"/>
        <family val="2"/>
      </rPr>
      <t>(podem aqui ser indicados também os resultados de aplicações de recursos fora do PROMOEX, desde que tratem de cumprimento de metas especificamente definidas para os componentes e os subcomponentes e, se referirem a ações e produtos continuados e sustentáveis)</t>
    </r>
    <r>
      <rPr>
        <sz val="9"/>
        <rFont val="Arial"/>
        <family val="2"/>
      </rPr>
      <t xml:space="preserve"> </t>
    </r>
  </si>
  <si>
    <t>COMPONENTE:   1.FORTALECIMENTO E INTEGRAÇÃO DOS TRIBUNAIS DE CONTAS NO ÂMBITO NACIONAL</t>
  </si>
  <si>
    <t>33 Tribunais de Contas cooperando em rede</t>
  </si>
  <si>
    <t>Nº de Tribunais cooperando em rede</t>
  </si>
  <si>
    <r>
      <t xml:space="preserve">Quantificar indicador. Apresentar, entre parêntesis, junto à fórmula do Indicador, na coluna D, os números que deram origem a este resultado, e, no campo Justificativas, ao final desta planilha, a lista dos TCs que estão fazendo parte da Rede.
</t>
    </r>
    <r>
      <rPr>
        <b/>
        <sz val="10"/>
        <color indexed="12"/>
        <rFont val="Arial"/>
        <family val="2"/>
      </rPr>
      <t>CAMPO A SER PREENCHIDO PELO IRB.</t>
    </r>
  </si>
  <si>
    <r>
      <t xml:space="preserve">Quantificar indicador. Apresentar, entre parêntesis, junto à fórmula do Indicador, na coluna D, os números que deram origem a este resultado, e, no campo Justificativas, ao final desta planilha, a lista dos TCs que estão fazendo parte da Rede..
</t>
    </r>
    <r>
      <rPr>
        <b/>
        <sz val="10"/>
        <color indexed="12"/>
        <rFont val="Arial"/>
        <family val="2"/>
      </rPr>
      <t>CAMPO A SER PREENCHIDO PELO IRB.</t>
    </r>
  </si>
  <si>
    <r>
      <t xml:space="preserve">Comparar o resultado do período com o Valor da Meta (coluna B) em termos percentuais. 
</t>
    </r>
    <r>
      <rPr>
        <b/>
        <sz val="10"/>
        <color indexed="12"/>
        <rFont val="Arial"/>
        <family val="2"/>
      </rPr>
      <t>CAMPO A SER PREENCHIDO PELO IRB.</t>
    </r>
  </si>
  <si>
    <t xml:space="preserve">Esta meta tem como base a totalidade dos Tribunais de Contas Estaduais, do Distrito Federal e Municipais Brasileiros, independente de estarem participando como beneficiário dos recursos do PROMOEX. Considera as trocas de dados,  informações e notícias entre os TCs seus servidores na Rede e Portal Nacional dos TCs, além das participações nos encontros técnicos organizados pelos TCs, IRB e ATRICON. Medição efetuada pelos administradores da Rede e do Portal dos TCs. </t>
  </si>
  <si>
    <t>17 TCs interligados à Rede Nacional dos TCs e integrados ao Portal coordenados pelo IRB e ATRICON até o final da execução dessa fase do Programa.</t>
  </si>
  <si>
    <t>Nº de TCs participantes da Rede e do Portal Nacional dos TCs</t>
  </si>
  <si>
    <r>
      <t xml:space="preserve">Quantificar indicador. Apresentar, entre parêntesis, junto à fórmula do indicador, na coluna D, os números que deram origem a este resultado, e, no campo Justificativas, ao final desta planilha, a lista dos TCs que estão fazendo parte da Rede e do Portal.
</t>
    </r>
    <r>
      <rPr>
        <b/>
        <sz val="10"/>
        <color indexed="12"/>
        <rFont val="Arial"/>
        <family val="2"/>
      </rPr>
      <t>CAMPO A SER PREENCHIDO PELO IRB.</t>
    </r>
  </si>
  <si>
    <t>Produto: Rede Nacional dos TCs, com a participação do Governo Federal, definida e implantada.</t>
  </si>
  <si>
    <t>17 TCs interligados a Rede Nacional dos TCs até o final dessa fase do Programa.</t>
  </si>
  <si>
    <t>Nº de TCs participantes da Rede</t>
  </si>
  <si>
    <r>
      <t xml:space="preserve">Quantificar indicador. Apresentar, entre parêntesis, junto à fórmula do indicador, na coluna D, os números que deram origem a este resultado, e, no campo Justificativas, ao final desta planilha, a lista dos TCs que estão fazendo parte da Rede.
</t>
    </r>
    <r>
      <rPr>
        <b/>
        <sz val="10"/>
        <color indexed="12"/>
        <rFont val="Arial"/>
        <family val="2"/>
      </rPr>
      <t>CAMPO A SER PREENCHIDO PELO IRB.</t>
    </r>
  </si>
  <si>
    <t>Produto: Portal Nacional dos TCs criado e implantado.</t>
  </si>
  <si>
    <t>Quantidade de Informações e serviços dos TCs, definidos para compor o Portal, disponibilizados / Quantidade de Informações e serviços dos TCs, definidos para compor o Portal x 100</t>
  </si>
  <si>
    <r>
      <t xml:space="preserve">Quantificar indicador. Apresentar, entre parêntesis, junto à fórmula do indicador, na coluna D, os números que deram origem a este resultado, e, no campo Justificativas, ao final desta planilha, a lista das informações e serviços definidos para compor o Portal e aqueles disponibilizados.
</t>
    </r>
    <r>
      <rPr>
        <b/>
        <sz val="10"/>
        <color indexed="12"/>
        <rFont val="Arial"/>
        <family val="2"/>
      </rPr>
      <t>CAMPO A SER PREENCHIDO PELO IRB.</t>
    </r>
  </si>
  <si>
    <t>Produto: Proposta de Lei Processual Nacional dos TCs elaborada e encaminhada para aprovação.</t>
  </si>
  <si>
    <t>Proposta de Lei Processual Nacional dos TC's elaborada e encaminhada para aprovação em  03 anos</t>
  </si>
  <si>
    <t>1 Proposta de Lei Processual Nacional dos TCs encaminhada para aprovação.</t>
  </si>
  <si>
    <r>
      <t xml:space="preserve">Quantificar indicador. Apresentar, no campo Justificativas ao final desta planilha, o andamento do projeto de Lei proposto.
</t>
    </r>
    <r>
      <rPr>
        <b/>
        <sz val="10"/>
        <color indexed="12"/>
        <rFont val="Arial"/>
        <family val="2"/>
      </rPr>
      <t>CAMPO A SER PREENCHIDO PELA ATRICON.</t>
    </r>
  </si>
  <si>
    <t>14 dos 28 conceitos e procedimentos selecionados pelo Forum dos TCs (referentes à LRF e a outros gastos públicos) harmonizados/redesenhados e implantados até o final da execução dessa fase do Programa.</t>
  </si>
  <si>
    <t xml:space="preserve">Nº de conceitos e procedimentos selecionados pelo Forum dos TCs (coordenado pelo IRB/ATRICON) harmonizados/redesenhados e implantados.
 </t>
  </si>
  <si>
    <r>
      <t xml:space="preserve">Quantificar indicador. Apresentar, no campo Justificativas ao final desta planilha, as listas dos conceitos de LRF e de outros gastos selecionados, harmonizados e implantados.
</t>
    </r>
    <r>
      <rPr>
        <b/>
        <sz val="10"/>
        <color indexed="12"/>
        <rFont val="Arial"/>
        <family val="2"/>
      </rPr>
      <t>CAMPO A SER PREENCHIDO PELO IRB.</t>
    </r>
  </si>
  <si>
    <t xml:space="preserve">
Pactuados = pontos de controle da LRF definidos em fóruns técnicos para serem harmonizados e implantados. Harmonizados = pontos de controle da LRF, definidos nos fóruns técnicos, sobre os quais há uniformização e concordância conceitual entre os técnicos dos TCs. Implantados = pontos de controle da LRF, definidos nos fóruns técnicos, aprovados e praticados pelos Plenários dos TCs.</t>
  </si>
  <si>
    <t>Produto: Conceitos e procedimentos comuns referentes a LRF pactuados, harmonizados e implantados.</t>
  </si>
  <si>
    <t>50% dos conceitos e procedimentos comuns  referentes à LRF pactuados, harmonizados e implantados até o final dessa fase do Programa</t>
  </si>
  <si>
    <t xml:space="preserve">Conceitos e procedimentos selecionados pelo Forum dos TCs (coordenado pelo IRB/ATRICON) harmonizados/redesenhados e implantados/ Conceitos e procedimentos selecionados pelo Forum dos TCs (coordenado pelo IRB/ATRICON) x 100 </t>
  </si>
  <si>
    <r>
      <t xml:space="preserve">Quantificar indicador. Apresentar, entre parêntesis, junto à fórmula do indicador, na coluna D, os números que deram origem a este resultado, e, no campo Justificativas, ao final desta planilha, as listas dos conceitos e procedimentos de LRF definidos, harmonizados e implantados.
</t>
    </r>
    <r>
      <rPr>
        <b/>
        <sz val="10"/>
        <color indexed="12"/>
        <rFont val="Arial"/>
        <family val="2"/>
      </rPr>
      <t>CAMPO A SER PREENCHIDO PELO IRB.</t>
    </r>
  </si>
  <si>
    <t>Produto: Conceitos e procedimentos comuns referentes a outros gastos públicos (saúde, educação, previdência, etc.) pactuados, harmonizados e implantados.</t>
  </si>
  <si>
    <t>50% dos conceitos e procedimentos comuns  referentes a outros gastos públicos (saúde, educação, previdência etc), previstos na LRF, pactuados, harmonizados e implantados, até o final dessa fase do Programa</t>
  </si>
  <si>
    <r>
      <t xml:space="preserve">Quantificar indicador. Apresentar, entre parêntesis, junto à fórmula do indicador, na coluna D, os números que deram origem a este resultado, e, no campo Justificativas, ao final desta planilha, a lista dos conceitos e procedimentos referentes a outros gastos definidos, harmonizados e implantados.
</t>
    </r>
    <r>
      <rPr>
        <b/>
        <sz val="10"/>
        <color indexed="12"/>
        <rFont val="Arial"/>
        <family val="2"/>
      </rPr>
      <t>CAMPO A SER PREENCHIDO PELO IRB.</t>
    </r>
  </si>
  <si>
    <t>11 TCs com soluções técnicas compartilhadas até o final da execução dessa fase do Programa.</t>
  </si>
  <si>
    <t xml:space="preserve">Nº de TCs com soluções técnicas compartilhadas </t>
  </si>
  <si>
    <r>
      <t xml:space="preserve">Quantificar indicador. Apresentar, em documento à parte, a lista das ações e  soluções compartilhadas, na forma aqui descrita.
</t>
    </r>
    <r>
      <rPr>
        <b/>
        <sz val="10"/>
        <color indexed="12"/>
        <rFont val="Arial"/>
        <family val="2"/>
      </rPr>
      <t>CAMPO A SER PREENCHIDO PELO IRB.</t>
    </r>
  </si>
  <si>
    <t xml:space="preserve">Considera-se como solução compartilhada, quando há produto comprovado documentalmente, por meio de qualquer instrumento. Computa-se o compartilhamento de solução para todos os partícipes da ação.
A mensuração física  para verificação do alcance da meta prevista para este subcomponente será efetuada pelo IRB, por meio de pesquisa que identificará, para cada ação compartilhada: (i) o que compartilhou (objeto/solução); (ii) com quem compartilhou (partícipes); (iii) como compartilhou (forma/meio); e (iv) o benefício do compartilhamento havido (resultado). A conclusão da pesquisa será enviada ao BID, incluindo a lista das ações compartilhadas e seus respectivos dados, conforme itens i a iv mencionados. </t>
  </si>
  <si>
    <t>Produto: Modelo de gestão de soluções compartilhadas e de cooperação técnica criado.</t>
  </si>
  <si>
    <t>100% das atividades para elaboração do modelo realizadas em 1 ano</t>
  </si>
  <si>
    <t xml:space="preserve">Atividades para elaboração do Modelo realizadas / Total das atividades definidas para a elaboração do Modelo X 100 </t>
  </si>
  <si>
    <r>
      <t xml:space="preserve">Quantificar indicador. Apresentar, entre parêntesis, junto à fórmula do indicador, na coluna D, os números que deram origem a este resultado, e, no campo Justificativas, ao final desta planilha, as listas das atividades definidas e realizadas.
</t>
    </r>
    <r>
      <rPr>
        <b/>
        <sz val="10"/>
        <color indexed="12"/>
        <rFont val="Arial"/>
        <family val="2"/>
      </rPr>
      <t>CAMPO A SER PREENCHIDO PELO IRB.</t>
    </r>
  </si>
  <si>
    <t>Produto: Padrões de comunicação entre sistemas (interoperabilidade) definidos e incorporados na política de TI dos TCs</t>
  </si>
  <si>
    <t>13 TCs com os padrões de interoperabilidade incorporados em sua políticas de TI,  até o final de 2009</t>
  </si>
  <si>
    <t xml:space="preserve">Nº de TCs com os padrões de interoperabilidade incorporados em sua políticas de TI </t>
  </si>
  <si>
    <r>
      <t xml:space="preserve">Quantificar indicador. Apresentar, no campo Justificativas, ao final desta planilha, os TCs com padrões de interoperabilidade incorporados às suas políticas de TI.
</t>
    </r>
    <r>
      <rPr>
        <b/>
        <sz val="10"/>
        <color indexed="12"/>
        <rFont val="Arial"/>
        <family val="2"/>
      </rPr>
      <t>CAMPO A SER PREENCHIDO PELO IRB.</t>
    </r>
  </si>
  <si>
    <t>Produto: Soluções técnicas passíveis de compartilhamento e/ou cooperação técnica identificadas, pactuadas e implantadas.</t>
  </si>
  <si>
    <t>11 TCs com soluções técnicas compartilhadas até o final dessa fase do Programa</t>
  </si>
  <si>
    <r>
      <t xml:space="preserve">Quantificar indicador. Apresentar, em documento à parte, a lista das ações e soluções compartilhadas, na forma aqui descrita.
</t>
    </r>
    <r>
      <rPr>
        <b/>
        <sz val="10"/>
        <color indexed="12"/>
        <rFont val="Arial"/>
        <family val="2"/>
      </rPr>
      <t>CAMPO A SER PREENCHIDO PELO IRB.</t>
    </r>
  </si>
  <si>
    <t>COMPONENTE: 2. MODERNIZAÇÃO DOS TRIBUNAIS DE CONTAS DOS ESTADOS E MUNICÍPIOS</t>
  </si>
  <si>
    <t>5% de redução, no ano, do tempo médio transcorrido entre a autuação do processo e a deliberação final do Tribunal, em relação ao ano anterior, tendo como primeira linha de base o ano de 2009.</t>
  </si>
  <si>
    <r>
      <t xml:space="preserve">Esta meta deverá ser medida por meio de pesquisa às Atas das Sessões de Câmaras ou de Plenário para levantamento dos processos com decisão final, os quais terão seus tempos entre autuação e finalização contados. Posteriormente esses tempos serão somados e divididos pelo nº de processos do levantamento feito. Como resultado ter-se-á o tempo médio de tramitação no ano, que será comparado com o tempo médio encontrado para o ano anterior. A meta é chegar a 5% de redução em relação a ano anterior.
Considera-se deliberação final, a decisão terminativa, e não a transitada em julgado. Ou seja, considera-se como deliberação final a decisão que põe fim ao processo, ainda que sujeita a recurso. 
</t>
    </r>
    <r>
      <rPr>
        <b/>
        <sz val="10"/>
        <color indexed="8"/>
        <rFont val="Arial"/>
        <family val="2"/>
      </rPr>
      <t>Tendo em vista as dificuldades encontradas para a quantificação desse indicador, e as discussões havidas sobre se estar computando diversos tipos de processos em um mesmo padrão, decidiu-se que esse indicador deve ser medido somente para os processos de tomadas e prestações de contas, inclusive as de chefes de poder e também as tomadas de contas especiais.</t>
    </r>
  </si>
  <si>
    <t>06 ações de interação/articulação com os Poderes, Ministério Público, cidadãos e/ou sociedade organizada promovidas, até o final da execução dessa fase do Programa.</t>
  </si>
  <si>
    <t>Número de ações de interação/articulação com os Poderes, Ministério Público, cidadãos e/ou sociedade organizada promovidas</t>
  </si>
  <si>
    <t>02 auditorias para avaliação de programa de governo realizadas até o final da execução dessa fase do Programa.</t>
  </si>
  <si>
    <t>Quantidade de auditorias para avaliação de programa de governo realizadas.</t>
  </si>
  <si>
    <t xml:space="preserve">04 processos de trabalho finalísticos do Tribunal redesenhados  até o final dessa fase de execução do Programa. </t>
  </si>
  <si>
    <t xml:space="preserve">Nº de processos de trabalho (contas de governo, contas de ordenadores, contas especiais, atos de aposentadoria, atos de admissão, atos de pensão, auditorias de conformidade e auditorias operacionais) finalísticos do TC redesenhados  </t>
  </si>
  <si>
    <t>São 8 (oito) macroprocessos finalísticos dos TCs que serão considerados para efeito de medição da meta deste subcomponente 2.3: Contas Anuais de Governo, Contas Anuais de Ordenadores, Contas Especiais, Auditorias de Conformidade, Auditorias Operacionais, Atos de Aposentadoria, Atos de Pensão, Atos de Admissão de Pessoal. Para o alcance da meta, o TC deverá ter redesenhado 4 (quatro) desses macroprocessos citados.
Considera-se um macroprocesso redesenhado, quando há alteração em seu fluxo, seja por intermédio de contratação de consultoria, de informatização ou de compartilhamento de solução de melhoria com outro TC.</t>
  </si>
  <si>
    <t xml:space="preserve"> 1 planejamento estratégico criado e implantado e/ou revisado até o final da execução dessa fase do Programa. </t>
  </si>
  <si>
    <t>Nº de planejamentos estratégicos implantados e/ou revisados</t>
  </si>
  <si>
    <t>Considera-se um planejamento estratégico implantado, quando aprovado e iniciada sua execução, dentro dos desdobramentos nos planos anuais.</t>
  </si>
  <si>
    <t>Planejamento estratégico de TI criado e implantado até o final da execução dessa fase do Programa.</t>
  </si>
  <si>
    <t>Nº de planejamentos estratégicos de TI formalizados.</t>
  </si>
  <si>
    <t>Considera-se um planejamento estratégico de TI implantado, quando aprovado pela Alta Administração e iniciadas as ações e as aquisições/contratações de equipamentos, sistemas e serviços de TI, atendendo às suas diretrizes.</t>
  </si>
  <si>
    <t>1 política de RH definida</t>
  </si>
  <si>
    <t>Nº de políticas de RH definidas</t>
  </si>
  <si>
    <t>Considera-se uma política de RH definida, quando houve a redação de um documento de política de RH, ou, quando existem definidos e implantados um Plano de Classificação de Cargos e Salários e  mais dois (2) dos seguintes produtos: Avaliação de Produtividade e Desempenho, Gestão por Competência, Gestão da Saúde e Plano de Capacitação Anual. Em ambos os casos, computa-se, como quantitativo realizado a unidade (1).</t>
  </si>
  <si>
    <t xml:space="preserve">ADMINISTRAÇÃO   </t>
  </si>
  <si>
    <t>Unidade Executora Local criada e implantada.</t>
  </si>
  <si>
    <t>Nº de Unidades Executoras locais criadas e implantadas</t>
  </si>
  <si>
    <t>Administração do projeto</t>
  </si>
  <si>
    <t>ORIENTAÇÕES</t>
  </si>
  <si>
    <t>JUSTIFICATIVAS</t>
  </si>
  <si>
    <t>Capacitação</t>
  </si>
  <si>
    <t>Consultoria</t>
  </si>
  <si>
    <t>Equip e Sistemas de Informação</t>
  </si>
  <si>
    <t>Material de Apoio e Comunicação</t>
  </si>
  <si>
    <t>Instalações Físicas</t>
  </si>
  <si>
    <t xml:space="preserve">Quadro VI – Relatório de Contratações e Aquisições </t>
  </si>
  <si>
    <t>Componentes/Subcomponentes/Produtos</t>
  </si>
  <si>
    <r>
      <t xml:space="preserve">Nº do Contrato ou  Nº Nota de Empenho, </t>
    </r>
    <r>
      <rPr>
        <b/>
        <i/>
        <sz val="12"/>
        <color indexed="8"/>
        <rFont val="Times New Roman"/>
        <family val="1"/>
      </rPr>
      <t>se não houver contrato</t>
    </r>
  </si>
  <si>
    <r>
      <t xml:space="preserve">Fontes de Recursos Utilizadas </t>
    </r>
    <r>
      <rPr>
        <sz val="12"/>
        <color indexed="12"/>
        <rFont val="Times New Roman"/>
        <family val="1"/>
      </rPr>
      <t xml:space="preserve"> (escrever  BID, Contrapartida, Aplicações Financeiras, Imprevistos e/ou Rec. Próprios do TC, conforme o caso.</t>
    </r>
  </si>
  <si>
    <r>
      <t>CBRs emitidas</t>
    </r>
    <r>
      <rPr>
        <sz val="12"/>
        <color indexed="12"/>
        <rFont val="Times New Roman"/>
        <family val="1"/>
      </rPr>
      <t xml:space="preserve"> (Indicar todas as CBRs relacionadas à aquisição ou contratação)</t>
    </r>
  </si>
  <si>
    <r>
      <t xml:space="preserve">Código Prism </t>
    </r>
    <r>
      <rPr>
        <sz val="12"/>
        <color indexed="12"/>
        <rFont val="Times New Roman"/>
        <family val="1"/>
      </rPr>
      <t>(se houver)</t>
    </r>
  </si>
  <si>
    <r>
      <t xml:space="preserve">Objeto da Contratação/Aquisição/
Colaboração </t>
    </r>
    <r>
      <rPr>
        <sz val="12"/>
        <color indexed="12"/>
        <rFont val="Times New Roman"/>
        <family val="1"/>
      </rPr>
      <t>(descrição suscinta)</t>
    </r>
  </si>
  <si>
    <t>Beneficiário ou Contratado</t>
  </si>
  <si>
    <t>Vigência</t>
  </si>
  <si>
    <t>Data do último pagamento</t>
  </si>
  <si>
    <t xml:space="preserve"> Parcelas </t>
  </si>
  <si>
    <t>Valores</t>
  </si>
  <si>
    <t>Situação</t>
  </si>
  <si>
    <t>Manutenção</t>
  </si>
  <si>
    <t>Inicio</t>
  </si>
  <si>
    <t>termino</t>
  </si>
  <si>
    <t>Quantidade prevista</t>
  </si>
  <si>
    <t>Quantidade paga no semestre</t>
  </si>
  <si>
    <t>Quantidade paga até o semestre</t>
  </si>
  <si>
    <t>Contratados</t>
  </si>
  <si>
    <t>Pagos no Semestre</t>
  </si>
  <si>
    <t>Pagos até o Semestre</t>
  </si>
  <si>
    <t>Indicar a fase em que se encontra o processo de aquisição / contratação / colaboração.</t>
  </si>
  <si>
    <t>Descrever as providências relacionadas a guarda, utilização e manutenção dos bens adquiridos e obras recebidas (Cláusula Décima-Oitava do Convênio). 
No tocante aos serviços contratados ou recebidos por colaboração, fazer uma observação quanto à forma que o TC dará continuidade e sustentabilidade a seus benefícios e resultados.</t>
  </si>
  <si>
    <t xml:space="preserve">Justificativas </t>
  </si>
  <si>
    <t xml:space="preserve">Quadro VII – Relação de Bens Adquiridos     </t>
  </si>
  <si>
    <t>Nº do Contrato ou Nº Nota de Empenho (se não houver contrato)</t>
  </si>
  <si>
    <t>Data  do  Contrato ou  da  Nota de Empenho</t>
  </si>
  <si>
    <t>Data do recebimento  dos  bens</t>
  </si>
  <si>
    <t xml:space="preserve">Especificação  dos  bens adquiridos </t>
  </si>
  <si>
    <t>Quantidade</t>
  </si>
  <si>
    <t>Valor Unitário R$</t>
  </si>
  <si>
    <t>Valor Total R$</t>
  </si>
  <si>
    <t xml:space="preserve">Estado geral de conservação (bom, razoável, inservível) </t>
  </si>
  <si>
    <t>Ocorrência extraordinária (doação, desaparecimento, etc)</t>
  </si>
  <si>
    <t>Providências extraordinárias  e/ou  Observações relevantes</t>
  </si>
  <si>
    <r>
      <t>I. JUSTIFICATIVAS</t>
    </r>
    <r>
      <rPr>
        <b/>
        <sz val="10"/>
        <color indexed="9"/>
        <rFont val="Arial"/>
        <family val="2"/>
      </rPr>
      <t xml:space="preserve"> (apresentar, por subcomponente, as justificativas pela não realização física e financeira, ou pela realização parcial dos produtos, em relação ao previsto no projeto formalizado pelos TAs nºs 01 e 02/2010; também apresentar o andamento da execução em relação ao POA 2011, aprovado pelo TA nº 02/2010)</t>
    </r>
  </si>
  <si>
    <t xml:space="preserve">Estão sendo realizadas as ações previstas, acompanhando-se programação nacional. </t>
  </si>
  <si>
    <t>O TCE-SC vem realizando auditorias operacionais previstas (com maior qualidade após capacitação nacional) e, efetuando treinamentos e capacitando gestores estaduais e municipais, inclusive com a realização exitosa dos Ciclos de Estudos e Debates da Administração Municipal.</t>
  </si>
  <si>
    <t>Executadas ações de capacitação, aquisição de sistemas e Iniciativas para a aquisição de equipamentos. Projeta-se, ainda, a execução do produto de Planejamento Estratégico de Tecnologia da Informação, ainda no primeiro semestre de 2012.</t>
  </si>
  <si>
    <r>
      <t>QUADRO III   -   ORÇAMENTO GLOBAL</t>
    </r>
    <r>
      <rPr>
        <b/>
        <sz val="13"/>
        <color indexed="9"/>
        <rFont val="Arial"/>
        <family val="2"/>
      </rPr>
      <t xml:space="preserve">  ( NÃO lançar informações de valores gastos com rendimentos de aplicações financeiras)</t>
    </r>
  </si>
  <si>
    <t>CONTRATOS  112/2004 e
133/2007</t>
  </si>
  <si>
    <t>1. BID e 2.  Contrapartida</t>
  </si>
  <si>
    <t>-</t>
  </si>
  <si>
    <t>PONTE AÉREA VIAGENS E TURISMO LTDA
CNPJ 00.729.367/0001-40</t>
  </si>
  <si>
    <t>EM EXECUÇÃO</t>
  </si>
  <si>
    <t>15/2008</t>
  </si>
  <si>
    <t>CBR 5579/2008</t>
  </si>
  <si>
    <t>BRB 1339</t>
  </si>
  <si>
    <t>CONTRATO FIRMADO COM CASA NA ÁRVORE VÍDEO LTDA PARA PRODUÇÃO DE AUDIOVISUAL INSTITUCIONAL, DE CARÁTER INFORMATIVO E EDUCATIVO SOBRE AS ORIGENS, ATRIBUIÇÕES E FUNCIONAMENTO DO TCE.</t>
  </si>
  <si>
    <t>CASA NA ÁRVORE VÍDEO LTDA     CNPJ 04.316.333/0001-85</t>
  </si>
  <si>
    <t>CONCLUÍDO: LIQUIDADA E PAGO</t>
  </si>
  <si>
    <t xml:space="preserve">AS MÍDIAS COM O VÍDEO INSTITUCIONAL ESTÃO EM USO, SOB A RESPONSABILIDADE DA ASSESSORIA DE COMUNICAÇÃO SOCIAL DESTE TRIBUNAL . </t>
  </si>
  <si>
    <t>AUTORIZAÇÃ DE SERVIÇO 74/2010
2010NE000353 DE 19/03/2010</t>
  </si>
  <si>
    <t>2.  Contrapartida</t>
  </si>
  <si>
    <t>SERVIÇO DE IMPRESSÃO REVISTA CONTROLE PÚBLICO DE 4 EDIÇÕES COM 2000 EXEMPLARES CADA</t>
  </si>
  <si>
    <t xml:space="preserve">TRINDADE INDÚSTRIA GRÁFICA LTDA </t>
  </si>
  <si>
    <t>AS REVISTA IMPRESSAS FORAM DISTRIBUIDAS AS INSTITUÇÕES INTERESSADAS ATRAVÉS DO GABINETE DA PRESIDÊNCIA - GAP  E ASSESSORIA DE COMUNICAÇÃO SOCIAL - ACON.</t>
  </si>
  <si>
    <t>INSCRIÇÃO DA SERVIDORA MAGDA AUDREY PAMPLONA NO CONGRESSO SUL BRASILEIRO DE COMUNICAÇÃO NO SERVIÇO PÚBLICO, REALIZADO NA CIDADE DE JOINVILLE - SC, NO PERÍODO DE 12 A 14 DE MAIO DE 2010</t>
  </si>
  <si>
    <t>GBR PRODUÇÃO E ÁUDIO E VÍDEO LTDA ME
CNPJ 05.251.432/0001-99</t>
  </si>
  <si>
    <t>OS CONHECIMENTO REPASSADOS FORAM DISSEMINADOS ENTRES OS DEMAIS SERVIDORES DA UNIDADE DE COMUNICAÇÃO SOCIAL</t>
  </si>
  <si>
    <t>CONTRATO 12/2010</t>
  </si>
  <si>
    <t xml:space="preserve">1. BID </t>
  </si>
  <si>
    <t>SERVIÇO DE IMPRESSÃO DO LIVRO "PARA ONDE VAIO O SEU DINHEIRO 8" COM UMA TIRAGEM DE 1000 EXEMPLARES</t>
  </si>
  <si>
    <t>DELTA EDITORA E SERVIÇOS GRÁFICOS LTDA
CNPJ  05.748.155/0001-24</t>
  </si>
  <si>
    <t>CONTRATO 13/2010</t>
  </si>
  <si>
    <t>IMPRESSÃO DO LIVRO PARECER PRÉVIO SOBRE AS CONTAS PRESTADAS PELO GOVERNADOR DO ESTADO – EXERCÍCIO 2009 COM UMA TIRAGEM DE 300 EXEMPLARES</t>
  </si>
  <si>
    <t>DUGRAFI EDITORA GRÁFICA LTDA
CNPJ  10.734.171/0001-06</t>
  </si>
  <si>
    <t>OS LIVROS IMPRESSOS FORAM DISTRIBUIDAS AS INSTITUÇÕES INTERESSADAS ATRAVÉS DO GABINETE DA PRESIDÊNCIA - GAP  E ASSESSORIA DE COMUNICAÇÃO SOCIAL - ACON.</t>
  </si>
  <si>
    <t>CONTRATO 18/2010</t>
  </si>
  <si>
    <t>IMPRESSÃO GIBI CONTENDO INFORMAÇÕES SOBRE AS ATIVIDADES DESEMPENHADAS PELO TRIBUNAL DE CONTAS DE SANTA CATARINA NA FISCALIZAÇÃO DOS RECURSOS PÚBLICOS COM UMA TIRAGEM DE 50.00 EXEMPLARES</t>
  </si>
  <si>
    <t>GRÁFICA E EDITORA LÍDER LTDA - EPP
CNPJ  79.935.102/0001-59</t>
  </si>
  <si>
    <t xml:space="preserve">OS GIBIS FORAM DISTRIBUIDOS AOS ALUNOS DA REDE DE ENSINO ESTADUAL DE 2º . </t>
  </si>
  <si>
    <t>AUTORIZAÇÃO DE FORNECIMENTO 0746/2008 DE 02/12/2008
NE 2245/000 DE 02/12/2008</t>
  </si>
  <si>
    <t>1. BID</t>
  </si>
  <si>
    <t>CBR-0217/2009</t>
  </si>
  <si>
    <t>CBR 190 / 2009</t>
  </si>
  <si>
    <t>AQUISIÇÃO DE 20 COMPUTADORES PORTÁTEIS (NOTEBOOKS) PARA O TRIBUNAL DE CONTAS DO ESTADO DE SANTA CATARINA.</t>
  </si>
  <si>
    <t>SEPROL COMPUTADORES E SISTEMAS LTDA                                                         CNPJ 76.366.285/0001-40</t>
  </si>
  <si>
    <t xml:space="preserve">OS 20 NOTEBOOKS ADQUIRIDOS ESTÃO SOB A RESPONSABILIDADE DA DIRETIRIA DE INFORMÁTICA PARA USO DOS TÉCNICOS NAS ATIVIDADES DE FISCALIZAÇÃO POR EMPRÉSTIMO ATRAVÉS DE REQUISIÇÃO. SENDO QUE TODOS ESTÃO DEVIDAMENTE TOMBADOS E IDENTIFICAS PELO PATRIMÔNIO (REGISTRADO NO SISTEMA PATRIMONIAL DESTE TRIBUNAL C/PLAQUETAS DE IDENTIFICAÇÃO PATRIMONIAL) CONFORME DETERMINA LEGISLAÇÃO VIGENTE, BEM COMO, TODOS OS EQUIPAMENTOS APRESENTAM GARANTIA DO FORNECEDOR DE 3 (TRÊS) ANOS ON SITE.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</si>
  <si>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CONTRATO 16/2008</t>
  </si>
  <si>
    <t>AQUISIÇÃO DE 02 VEÍCULOS AUTOMOTORES, PARA O TRIBUNAL DE CONTAS DO ESTADO DE SANTA CATARINA.</t>
  </si>
  <si>
    <t>GENERAL MOTORS DO BRASIL LTDA CNPJ 59.275.792/0001-50</t>
  </si>
  <si>
    <t>OS 2 VEÍCULOS FORAM INCORPARADOS A FROTA DESTE TRIBUNAL SOB A RESPONSABILIDADE DO DEPARTAMENTO DE TRANSPORTE PARA SEREM UTILIZADOS NAS ATIVIDADES DE FISCALIZAÇÃO. OS VEÍCULOS ADQUIRIDOS FORAM TOMBADOS PELO SISTEMA DE PATRIMÔNIO DESTE TRIBUNAL, DEVIDAMENTE IDENTIFICADOS E DUCUMENTALMENTE LEGALIZADOS PERANTE AO DETRAN ESTADUAL. OS DOIS VEÍCULOS DIPÕE DE GARANTIA DO FABRICANTE DE TRÊS ANOS, SENDO QUE APÓS A VENCIMENTO DA GARANTIA OS MESMOS PASSARÃO A DISPOR DE ASSISTÊNCIA TÉCNCA ATRAVÉS DA CONTRATAÇÃO DE SERVIÇOS TERCERIZADOS ESPECIALIZADOS.</t>
  </si>
  <si>
    <t>CONTRATO 05/2008</t>
  </si>
  <si>
    <t>CBR 5578/2008</t>
  </si>
  <si>
    <t>PRISM BRA8769</t>
  </si>
  <si>
    <t>CONTRATO FIRMADO COM FEPESE PARA ELABORAÇÃO DE PLANO DE AMOSTRAGEM, SELEÇÃO DE AMOSTRAS, REVISÃO E ACOMPANHAMENTO DE PROCESSO DE COLETA DE DADOS, ELABORAÇÃO DE PLANILHA DE PESOS DE CADA ESTRATO E ORIENTAÇÃO NA ANÁLISE DESCRITIVA DE DADOS TENDO POR BASE CASO PRÁTICO, COM TRANSFERÊNCIA DA METODOLOGIA ADOTADA, VISANDO A CAPACITAÇÃO DE SERVIDORES DO TCE.</t>
  </si>
  <si>
    <t xml:space="preserve">FUNDAÇÃO DE ESTUDOS E PESQUISAS  SÓCIO-ECONÔMICAS - FEPESE 
CNPJ 83.566.299/0001-73
</t>
  </si>
  <si>
    <t>27/3/2009 (*)</t>
  </si>
  <si>
    <t xml:space="preserve">A METODOLOGIA DE COLETA E TABULAÇÃO DE DADOS PARA VALIDAÇÃO CIENTÍFICA DA AMOSTRA FOI APLICADA NA AUDITORIA OPERACIONAL NACIONAL PILOTO EM EDUCAÇÃO, COM A PEWRSPECTIVA DE APLICAÇÃO EM AUDITORIAS OPERACIONAIS COM ESCOPO SEMELHANTE. </t>
  </si>
  <si>
    <t>CONTRATO 001/2010</t>
  </si>
  <si>
    <t>CBR 4954/2010</t>
  </si>
  <si>
    <t>PRISM BR A 6362</t>
  </si>
  <si>
    <t>A AQUISIÇÃO DE 2 (DOIS) VEÍCULOS AUTOMOTORES TIPO MINIVAN ANO 2010/2011, MODELO ZAFIRA ELEGANCE 2.0 PARA SEREM UTILIZADOS PELA ÁREA TÉCNICA NAS AÇÕES DE CONTROLE EXTERNO.</t>
  </si>
  <si>
    <t>AUTORIZAÇÃO DE SERVIÇO 179/2009
EMPENHO 2009NE000492 DE 08/04/2009</t>
  </si>
  <si>
    <t>SERVIÇO PARA GRAVAÇÃO EM DVD (C/FORNECIMENTO DA MIDIA, AUTORADO, SELO 4X0 CORES, C/CAPA DE PAPEL TIPO ENVELOPE BRANCO, COM OS SEGUINTES ARQUIVOS: A) TEXTOS COMPLEMENTARES DO XI CICLO E A CARTILHA DE INICIO DE MANDAT (02 GIGABYTES) CFE. AUTORIZAÇÃO DE SERVIÇO 179/2009.</t>
  </si>
  <si>
    <t>SANTOS E CAPRINI MATERIAIS GRÁFICOS E EDITORA LTDA   CNPJ 79.643.417/0001-22</t>
  </si>
  <si>
    <t xml:space="preserve">AS MÍDIAS FORAM DISTRIBUIDAS AOS JURISDICIONADOS QUE PARTICIPARAM DO XI CICLO DE ESTUDOS DA ADMINISTRAÇÃO MUNICIPAL. </t>
  </si>
  <si>
    <t>AUTORIZAÇÃO DE SERVIÇO 180/2009
EMPENHO 2009NE000493 DE 08/04/2009</t>
  </si>
  <si>
    <t>SERVIÇO DE IMPRESSÃO DO LIVRO TEXTO (3000) E CERTIFICADO (2700) DO XI CICLO DE ESTUDOS DA ADM. MUNICIPAL - LIVRO TEXTO C/APROX. 250 PÁGINAS. AUTORIZAÇÃO DE SERVIÇO 180/09</t>
  </si>
  <si>
    <t>FLORINPRINT - INDÚSTRIA GRÁFICA E ETIQUETAS LTDA   CNPJ 78.872.660/0001-50</t>
  </si>
  <si>
    <t xml:space="preserve">AS APOSTILAS FORAM DISTRIBUIDAS AOS JURISDICIONADOS QUE PARTICIPARAM DO XI CICLO DE ESTUDOS DA ADMINISTRAÇÃO MUNICIPAL. </t>
  </si>
  <si>
    <t>SERVIÇO DE IMPRESSÃO DA APOSTILA DO XII CICLO DE ESTUDOS DE CONTROLE PÚBLICO DA ADMINISTRAÇÃO MUNICIPAL COM UMA TIRAGEM DE 4500 EXEMPLARES</t>
  </si>
  <si>
    <t>AUTORIZAÇÃO DE SERVIÇO 350/2010
EMPENHO 2010NE000951 DE 13/07/2010</t>
  </si>
  <si>
    <t>PAGAMENTO DE REFEIÇÕES FORNECIDAS A 25 SERVIDORES DE APOIO E PALESTRANTES DO XII CICLO DE ESTUDOS DE CONTROLE PÚBLICO DA ADMINISTRAÇÃO MUNICIPAL  - 1ª ETAPA - PALHOÇA/GRANDE FLORIANÓPOLIS / REALIZADO EM 13/07/2010</t>
  </si>
  <si>
    <t>R &amp; D  RESTAURANTE E LANCHONETE LTDA
CNPJ 09.048.246/0001-08</t>
  </si>
  <si>
    <t>13/07/12010</t>
  </si>
  <si>
    <t>Produto  2.3.1 - Métodos e processos de trabalho do TC (fiscalização, auditorias, controle de processos, controle interno e outros) redesenhados, manualizados e implementados</t>
  </si>
  <si>
    <t>SDP 01/2008</t>
  </si>
  <si>
    <t>CBRs 0594/2009 E 1920/2009</t>
  </si>
  <si>
    <t xml:space="preserve">PRISM BRA 8862 </t>
  </si>
  <si>
    <t>SERVIÇOS DE CONSULTORIA: REDESENHO DE PROCESSOS DE CONTROLE EXTERNO DO TRIBUNAL DE CONTAS DO ESTADO DE SANTA CATARINA – TCE-SC</t>
  </si>
  <si>
    <t>FUNDAÇÃO GETÚLIO VARGAS – FGV CNPJ 33.641.663/0001-44</t>
  </si>
  <si>
    <t>OS SERVIÇOS ESTÃO SENDO EXECUTADOS SOB MONITORAMENTO DA DIRETORIA DE PLANEJAMENTO E PROJETOS ESPECIAIS - DPE, ATÉ O MOMENTO JÁ FORAM ALCANÇADAS 4 DAS 9 ETAPAS PREVISTAS. A DPE CONTA COM UMA EQUIPE TÉCNICA ESPECÍFICA PARA ATENDER AS ATIVIDADES EM ANDAMENTO.</t>
  </si>
  <si>
    <t>AQUISIÇÃO DE SOFTWARES DE 30  LICENÇAS DO SOFTWARE, SENDO 20 (VINTE) LICENÇAS DO MS VISIO STANDART E 10 (DEZ) LICENÇAS SOFTWARE MICROSOFT VISUAL STUDIO PRO 2008.</t>
  </si>
  <si>
    <t>BRASOFT-WARE INFORMÁTICA LTDA CNPJ 57.142.978/0001-05</t>
  </si>
  <si>
    <t>DE 23/4/2009 PARA 14/09/2009</t>
  </si>
  <si>
    <t>OS SOFTWARES FORAM INSTALADOS NOS EQUIPAMENTOS PELA DIRETROIA DE INFORMÁTICA E SÃO GERENCIADOS PELO DEPARTAMENTO DE SUPORTE.</t>
  </si>
  <si>
    <t>Produto  2.3.2 - Programa de capacitação em técnicas de auditoria e fiscalização concebido, implantado e avaliado</t>
  </si>
  <si>
    <t>NE 1806/000 DE 08/10/2008</t>
  </si>
  <si>
    <t>FÁBIO COUTINHO CLEMENTE
917.807.057-00</t>
  </si>
  <si>
    <t>O CURSO DE CAPACITAÇÃO DE AUDITORIA GOVERNAMENTAL COM O TEMA “ROTEIRO DE AUDITORIA DE CONFORMIDADE”, REALIZADO NO PERÍODO DE 13 A 17 DE OUTUBRO DO CORRENTE ANO, NO AUDITÓRIO DESTE TRIBUNAL, PARA 45 SERVIDORES DAS DIVERSAS ÁREAS TÉCNICAS DE CONTROLE EXTERNO, OS CONHECIMENTO REPASSADOS FORAM DISSEMINADOS ENTRES OS DEMAIS SERVIDORES.</t>
  </si>
  <si>
    <t>NE 1883/000 DE 20/10/2008</t>
  </si>
  <si>
    <t>INST. BRASILEIRO DE AUDIT. DE OBRAS PÚBLICAS - IBRAOP
4.716.733/0001-78</t>
  </si>
  <si>
    <t>OS CONHECIMENTOS TÉCNICOS ADQUIRIDOS NO XII SIMPÓSIO NACIONAL DE AUDITORIA DE OBRAS PÚBLICAS - SINAOP, REALIZADO NO PERÍODO DE 03 A 07 DE NOVEMBRO, EM BRASÍLIA-DF, NO SENADO FEDERAL, SÃO APLICADOS E DISSEMINADOS ENTRES OS TÉCNICOS DA ÁREA DE AUDITORIA DE OBRAS PÚBLICAS.</t>
  </si>
  <si>
    <t>NE 1976/000 DE 03/11/2008</t>
  </si>
  <si>
    <t>ALESSANDRO DE ARAÚJO FONTENELE
266.367.863-53</t>
  </si>
  <si>
    <t>CURSO DE CAPACITAÇÃO DE AUDITORIA GOVERNAMENTAL COM O TEMA “MATRIZ DE RESPONSABILIZAÇÃO”, REALIZADO ATRAVÉS DO INSTITUTO DE CONTAS - ICON, NO PERÍODO DE 03 A 07 DE NOVEMBRO DE 2008, NO AUDITÓRIO DO TCE/SC, PARA  26 SERVIDORES DAS DIVERSAS ÁREAS TÉCNICAS DE CONTROLE EXTERNO, OS CONHECIMENTO REPASSADOS FORAM DISSEMINADOS ENTRES OS DEMAIS SERVIDORES.</t>
  </si>
  <si>
    <t>NE 2013/000 DE 07/11/2009</t>
  </si>
  <si>
    <t>CILMA HELENA VILLELA BLUMM FERREIRA
165.973.116-04</t>
  </si>
  <si>
    <t>CURSO DE CAPACITAÇÃO DE AUDITORIA GOVERNAMENTAL COM O TEMA “ROTEIRO DE AUDITORIA DE CONFORMIDADE”, REALIZADO ATRAVÉS DO INSTITUTO DE CONTAS - ICON, NO PERÍODO DE 10 A 14 DE NOVEMBRO DE 2008, NO AUDITÓRIO DO TCE/SC, PARA  22 SERVIDORES DAS DIVERSAS ÁREAS TÉCNICAS DE CONTROLE EXTERNO, OS CONHECIMENTO REPASSADOS FORAM DISSEMINADOS ENTRES OS DEMAIS SERVIDORES.</t>
  </si>
  <si>
    <t>NE 2066/000 DE 13/11/2010</t>
  </si>
  <si>
    <t>SHIRLEY GILDENE BRITO CAVALCANTE
356.024.143-04</t>
  </si>
  <si>
    <t>CURSO DE CAPACITAÇÃO DE AUDITORIA GOVERNAMENTAL COM O TEMA “MATRIZ DE RESPONSABILIZAÇÃO - TURMA II”, REALIZADO ATRAVÉS DO INSTITUTO DE CONTAS - ICON, NO PERÍODO DE 17 A 21 DE NOVEMBRO DE 2008, NO AUDITÓRIO DO TCE/SC, PARA  21 SERVIDORES DAS DIVERSAS ÁREAS TÉCNICAS DE CONTROLE EXTERNO, OS CONHECIMENTO REPASSADOS FORAM DISSEMINADOS ENTRES OS DEMAIS SERVIDORES.</t>
  </si>
  <si>
    <t>NE 2151/000 DE 24/11/2008</t>
  </si>
  <si>
    <t>ALIPIO DIAS DOS SANTOS NETO
516.114.571-49</t>
  </si>
  <si>
    <t>CURSO DE CAPACITAÇÃO DE AUDITORIA GOVERNAMENTAL COM O TEMA “TÓPICOS DE ESTATÍSTICA APLICADOS À AUDITORIA”, REALIZADO ATRAVÉS DO INSTITUTO DE CONTAS - ICON, NO PERÍODO DE 01 A 05 DE DEZEMBRO DE 2008, NO AUDITÓRIO DO TCE/SC, PARA  28 SERVIDORES DAS DIVERSAS ÁREAS TÉCNICAS DE CONTROLE EXTERNO, OS CONHECIMENTO REPASSADOS FORAM DISSEMINADOS ENTRES OS DEMAIS SERVIDORES.</t>
  </si>
  <si>
    <t>NE 2009NE001443 05/11/2009
NE 2009NE001444 05/11/2009</t>
  </si>
  <si>
    <t>MÁRCIO ANDRÉ SANTOS DE ALBURQUERQUE
907.873.077-34</t>
  </si>
  <si>
    <t>CURSO DE “TEORIA DA RESPONSABILIZAÇÃO”, REALIZADO NAS DEPENDÊNCIAS DO TCE/SC SOB COORDENAÇÃO DO INSTITUTO DE CONTAS - ICON, NO PERÍODO DE 09 A 11 DE NOVEMBRO, PARA  56 SERVIDORES DAS DIVERSAS ÁREAS TÉCNICAS DE CONTROLE EXTERNO, OS CONHECIMENTO REPASSADOS FORAM DISSEMINADOS ENTRES OS DEMAIS SERVIDORES.</t>
  </si>
  <si>
    <t>NE 2009NE001477 12/11/2009</t>
  </si>
  <si>
    <t>DIONES GOMES DA ROCHA
878.214.787-68</t>
  </si>
  <si>
    <t>CURSO NA ÁREA DE AUDITORIA E FISCALIZAÇÃO COM O TEMA “ORÇAMENTO PÚBLICO”, REALIZADO NAS DEPENDÊNCIAS DO TCE/SC SOB COORDENAÇÃO DO INSTITUTO DE CONTAS - ICON, NO PERÍODO DE 16 A 18 DE NOVEMBRO DE 2009, PARA  29 SERVIDORES DAS DIVERSAS ÁREAS TÉCNICAS DE CONTROLE EXTERNO, OS CONHECIMENTO REPASSADOS FORAM DISSEMINADOS ENTRES OS DEMAIS SERVIDORES.</t>
  </si>
  <si>
    <t>NE 2010NE000331</t>
  </si>
  <si>
    <t>CURSO DE CAPACITAÇÃO DE AUDITORIA GOVERNAMENTAL COM O TEMA “ROTEIRO DE CONFORMIDADE”, REALIZADO ATRAVÉS DO INSTITUTO DE CONTAS - ICON, NO PERÍODO DE 15 A 19 DE MARÇO DE 2010, NO AUDITÓRIO DO TCE/SC, PARA  63 SERVIDORES DAS DIVERSAS ÁREAS TÉCNICAS DE CONTROLE EXTERNO, OS CONHECIMENTO REPASSADOS FORAM DISSEMINADOS ENTRES OS DEMAIS SERVIDORES.</t>
  </si>
  <si>
    <t>NE 2010NE000450</t>
  </si>
  <si>
    <t>CURSO DE CAPACITAÇÃO DE AUDITORIA GOVERNAMENTAL COM O TEMA “TEORIA DA RESPONSABILIDADE”, REALIZADO ATRAVÉS DO INSTITUTO DE CONTAS - ICON, NO PERÍODO DE 12 A 15 DE ABRIL DE 2010, NO AUDITÓRIO DO TCE/SC, PARA  24 SERVIDORES DAS DIVERSAS ÁREAS TÉCNICAS DE CONTROLE EXTERNO, OS CONHECIMENTO REPASSADOS FORAM DISSEMINADOS ENTRES OS DEMAIS SERVIDORES.</t>
  </si>
  <si>
    <t>NE 2010NE000484</t>
  </si>
  <si>
    <t>DIONES GOMES DA ROCHA
CPF 878.214.787-68</t>
  </si>
  <si>
    <t>CURSO DE CAPACITAÇÃO DE AUDITORIA GOVERNAMENTAL COM O TEMA “ORÇAMENTO PÚBLICO”, REALIZADO ATRAVÉS DO INSTITUTO DE CONTAS - ICON, NO PERÍODO DE 19 A 23 DE ABRIL DE 2010, NO AUDITÓRIO DO TCE/SC, PARA  35  SERVIDORES DAS DIVERSAS ÁREAS TÉCNICAS DE CONTROLE EXTERNO, OS CONHECIMENTO REPASSADOS FORAM DISSEMINADOS ENTRES OS DEMAIS SERVIDORES.</t>
  </si>
  <si>
    <t>NE 2010NE000725</t>
  </si>
  <si>
    <t>JAM JURÍDICA EDITORAÇÃO E EVENTOS LTDA
CNPJ 00.803.368/0001-98</t>
  </si>
  <si>
    <t>OS CONHECIMENTO REPASSADOS FORAM DISSEMINADOS ENTRES OS DEMAIS SERVIDORES, BEM COMO ALPICADOS NAS ATIVIDADES DE CONTROLE E ORIENTAÇÃO.</t>
  </si>
  <si>
    <t>NE 2010NE000485</t>
  </si>
  <si>
    <t>ADALBERTO DOS SANTOS DE VASCONCELOS
CPF 350.710.601-91</t>
  </si>
  <si>
    <t>CURSO DE CAPACITAÇÃO DE AUDITORIA GOVERNAMENTAL COM O TEMA “FISCALIZAÇÃO DE CONCESSÕES”, REALIZADO ATRAVÉS DO INSTITUTO DE CONTAS - ICON, NO DIA 19 DE ABRIL DE 2010, NAS DEPENDÊNCIAS DO TCE/SC, PARA  17  SERVIDORES DAS DIVERSAS ÁREAS TÉCNICAS DE CONTROLE EXTERNO, OS CONHECIMENTO REPASSADOS FORAM DISSEMINADOS ENTRES OS DEMAIS SERVIDORES.</t>
  </si>
  <si>
    <t>NE 2010NE000488</t>
  </si>
  <si>
    <t>IDEHA - INSTITUTO DE DESENVOLVIMENTO DE HABILIDADES LTDA
CNPJ 09.178.206/0001-80</t>
  </si>
  <si>
    <t>NE 2010NE000584</t>
  </si>
  <si>
    <t>EDITORA FÓRUM, LTDA
CNPJ 41.769.803/0001-92</t>
  </si>
  <si>
    <t>NE 2010NE000614</t>
  </si>
  <si>
    <t>NE 2010NE000637</t>
  </si>
  <si>
    <t>NE 2010NE000748</t>
  </si>
  <si>
    <t>HERIBERTO  HERIQUE VILELA  DO NASCIMENTO
CPF 089.227..887-04</t>
  </si>
  <si>
    <t>CURSO NA ÁREA DE AUDITORIA E FISCALIZAÇÃO COM O TEMA “CONTABILIDADE PÚBLICA AVANÇADA: CONTABILIDADE APLICADA AO SETOR PÚBLICO", REALIZADO NAS DEPENDÊNCIAS DA UDESC/ESAG, FLORIANÓPOLIS - SC, SOB COORDENAÇÃO DO INSTITUTO DE CONTAS - ICON, NO PERÍODO DE 21 A 24 DE JUNHO/2010, TENDO COMO INSTRUTORES OS ANALISTAS DE FINANÇAS E CONTROLE DA SECRETARIA DO TESOURO NACIONAL DO MINISTÉRIO DA FAZENDA, PAULO HENRIQUE FEIJÓ DA SILVA E HERIBERTO VILELA DO NASCIMENTO, PARA  54 SERVIDORES DAS DIVERSAS ÁREAS TÉCNICAS DE CONTROLE EXTERNO, OS CONHECIMENTO REPASSADOS FORAM DISSEMINADOS ENTRES OS DEMAIS SERVIDORES.</t>
  </si>
  <si>
    <t>NE 2010NE000747</t>
  </si>
  <si>
    <t>PAULO HENRIQUE FEIJÓ DA SILVA
CPF 772.099.584-87</t>
  </si>
  <si>
    <t>NE 2010NE001059</t>
  </si>
  <si>
    <t>MARCELO DE MIRANDA RIBEIRO QUINTIERI
CPF 308.089.521-53</t>
  </si>
  <si>
    <t>CURSO NA ÁREA DE AUDITORIA E FISCALIZAÇÃO COM O TEMA “AUDITORIA AMBIENTAL” REALIZADO NO AUDITÓRIO DO TCE/SC, SOB COORDENAÇÃO DO INSTITUTO DE CONTAS - ICON, NO PERÍODO DE 16 A 19 DE AGOSTO DO CORRENTE ANO, TENDO COMO INSTRUTOR O AUDITOR FEDERAL DE CONTROLE EXTERNO, DO TRIBUNAL DE CONTAS DA UNIÃO, MARCELO DE MIRANDA RIBEIRO QUINTIERI,  PARA  22 SERVIDORES DAS DIVERSAS ÁREAS TÉCNICAS DE CONTROLE EXTERNO, OS CONHECIMENTO REPASSADOS FORAM DISSEMINADOS ENTRES OS DEMAIS SERVIDORES.</t>
  </si>
  <si>
    <t>NE 2010NE001318</t>
  </si>
  <si>
    <t>MARCO ANTÔNIO DA SILVA
CPF 00.841.617-13</t>
  </si>
  <si>
    <t>CURSO REALIZADO NAS DEPENDÊNCIAS DESTE TRIBUNAL NA ÁREA DE AUDITORIA E FISCALIZAÇÃO, COM O TEMA “APOSENTADORIA E PENSÃO À LUZ DAS JURISPRUDÊNCIAS DOS TRIBUNAIS SUPERIORES”, NO PERÍODO DE 04 A 08 DE OUTUBRO/2010, PARA  39  SERVIDORES DAS DIVERSAS ÁREAS TÉCNICAS DE CONTROLE EXTERNO, OS CONHECIMENTO REPASSADOS FORAM DISSEMINADOS ENTRES OS DEMAIS SERVIDORES.</t>
  </si>
  <si>
    <t>NE 2010NE001506</t>
  </si>
  <si>
    <t>INSCRIÇÕES NO XIII SIMPÓSIO NACIONAL DE AUDITORIA DE OBRAS PÚBLICAS - SINAOP REALIZADO EM PORTO ALEGRE NO PERÍODO DE 15 A 19 DE NOVEMBRO DE 2010 PARA 5  SERVIDORES DA ÁREA TÉCNICA DE CONTROLE EXTERNO EM OBRAS, OS CONHECIMENTOS ADQUIRIDOS SÃO APLICADOS PELOS TÉCNICOS EM SUAS ATIVIDADES DE AUDITORIA, BEM CMO SEMPRE QUE POSSÍVEL DISSEMINADOS ENTRES OS DEMAIS SERVIDORES.</t>
  </si>
  <si>
    <t>NE 2010NE001551</t>
  </si>
  <si>
    <t>ASSOCIAÇÃO CATARINENSE DE ENGENHEIROS - ACE
CNPJ 83.932.483/0001-90</t>
  </si>
  <si>
    <t>INSCRIÇÕES NO 6º SEMINÁRIO NACIONAL MODERNAS TÉCNICAS RODOVIÁRIAS, REALIZADO EM FLORIANÓPOLIS, NO PERÍODO DE 21 A 24 DE NOVEMBRO DE 2010, PARA 4  SERVIDORES DA ÁREA TÉCNICA DE CONTROLE EXTERNO EM OBRAS, OS CONHECIMENTOS ADQUIRIDOS SÃO APLICADOS PELOS TÉCNICOS EM SUAS ATIVIDADES DE AUDITORIA, BEM CMO SEMPRE QUE POSSÍVEL DISSEMINADOS ENTRES OS DEMAIS SERVIDORES.</t>
  </si>
  <si>
    <t>NE 2010NE001583</t>
  </si>
  <si>
    <t>INSCRIÇÕES NO 6º SEMINÁRIO NACIONAL MODERNAS TÉCNICAS RODOVIÁRIAS, REALIZADO EM FLORIANÓPOLIS, NO PERÍODO DE 21 A 24 DE NOVEMBRO DE 2010, PARA 2  SERVIDORES DA ÁREA TÉCNICA DE CONTROLE EXTERNO EM OBRAS, OS CONHECIMENTOS ADQUIRIDOS SÃO APLICADOS PELOS TÉCNICOS EM SUAS ATIVIDADES DE AUDITORIA, BEM CMO SEMPRE QUE POSSÍVEL DISSEMINADOS ENTRES OS DEMAIS SERVIDORES.</t>
  </si>
  <si>
    <t>Produto  2.4.1 - Planejamento estratégico revisado e implementado</t>
  </si>
  <si>
    <t>1480/000 DE 15/08/2007</t>
  </si>
  <si>
    <t>Dr. Ivan Bonifácio 
490.623.441-00</t>
  </si>
  <si>
    <t>TODO CONTEÚDO MINISTRADO FOI APROVEITADO NO PROCESSO DE ELABORAÇÃO DO PLANEJAMENTO ESTRATÉGICO DO TCE/SC</t>
  </si>
  <si>
    <t>1479/000 DE 15/08/2007</t>
  </si>
  <si>
    <t>Ministro do STJ, Exmo. Dr. Huberto Eustaquio Soares Martins
 CPF 151.672.834-34</t>
  </si>
  <si>
    <t>76/2007</t>
  </si>
  <si>
    <t>PRESTAÇÃO DE SERVIÇOS DE ORIENTAÇÃO DOS GESTORES DO TCESC NA CONCEPÇÃO E ELABORAÇÃO DE PLANO DE GESTÃO ESTRATÉGICA, COM BASE NA METODOLOGIA DO BALANCED SCORECARD - BSC, COMPREENDENDO A CONCEPÇÃO DE UM MODELO DE GESTÃO ESTRATÉGICA PARA O QUADRIÊNIO 2008 - 2011 E DO CONTEÚDO DOS ELEMENTOS INTEGRATIVOS DO SISTEMA BSC: MISSÃO, VALORES, VISÃO DE FUTURO, ANÁLISE DE CENÁRIOS, OBJETIVOS ESTRATÉGICOS, INDICADORES, METAS E INICIATIVAS.</t>
  </si>
  <si>
    <t>GESTÃO E ESTRATÉGIA CONSULTORIA EM GESTÃO LTDA. CNPJ 08.604.625/0001-74</t>
  </si>
  <si>
    <t>OS SERVIÇOS CONSISTIRAM NA CONDUÇÃO DE DUAS OFICINAS REALIZADAS PARA A ELABORAÇÃO DO PLANEJAMENTO ESTRATÉGICO 2008-2011, A PRIMEIRA ABORDANDO VISÃO, MISSÃO, VALORES, DIAGNÓSTICO E OBJETIVOS ESTRATÉGICOS E A SEGUNDA DETALHANDO OS INDICADORES, AS INICIATIVAS E METAS PARA O PERÍODO.</t>
  </si>
  <si>
    <t>AUTORIZAÇÃO DE SERVIÇO Nº 0741/2007 DE 11/10/2007
NE1864/000 DE 11/10/2007</t>
  </si>
  <si>
    <t>SERVIÇO DE LOCAÇÃO DE 2 (DUAS) SALAS DE HOTEL P/REALIZAÇÃO DE OFICINAS DE TRABALHO P/ELABORAÇÃO DO PLANO ESTRATÉGICO DO TCE/SC E ELABORAÇÃO DO BSC REALIZADO NOS DIAS  15, 16, 25 E 26 (4 DIAS) DE OUTUBRO DE 2010, PARA 30 (TRINTA) PARTICIPANTES.</t>
  </si>
  <si>
    <t>HOTEL PRAI TUR LTDA
78.219.367/0001-98</t>
  </si>
  <si>
    <t>NE 595/000 DE 09/04/2008</t>
  </si>
  <si>
    <t>JOSÉ FERNANDO GARCIA ALMEIDA
861.204.507-00</t>
  </si>
  <si>
    <t>CURSO DE GESTÃO DE PROJETOS AOS SERVIDORES DO TCESC, EM FLORIANÓPOLIS, NOS DIAS 09, 10 E 11 DE ABRIL DE 2008, PARA  22 SERVIDORES DAS DIVERSAS ÁREAS, OS CONHECIMENTO REPASSADOS FORAM DISSEMINADOS ENTRES OS DEMAIS SERVIDORES.</t>
  </si>
  <si>
    <t>NE 596/000 DE 09/04/2008</t>
  </si>
  <si>
    <t>ANDRÉ GUILHON HENRIQUES
658.103.171-20</t>
  </si>
  <si>
    <t>NE 597/000 DE 09/04/2009</t>
  </si>
  <si>
    <t>LEONARDO FERREIRA LUITGARDS
2.778.491-60</t>
  </si>
  <si>
    <t>Produto  2.4.2 - Plano de capacitação gerencial elaborado e implementado</t>
  </si>
  <si>
    <t>NE 2009NE000308 DE 09/03/2009</t>
  </si>
  <si>
    <t>DANIEL LUIZ DE SOUZA
389.581.551-91</t>
  </si>
  <si>
    <t>OFICINA E ORIENTAÇÕES PARA O DELINEAMENTO DO PLANO ANUAL DE DIRETRIZES DE 2009, EM CONSONÂNCIA AO PLANO ESTRATÉGICO DO TCE/SC (2008-2011). A OFICINA FOI REALIZADA NOS DIAS 19 E 20 DE MARÇO/2009, NA ESCOLA FAZENDÁRIA , PARA  28 SERVIDORES DAS DIVERSAS ÁREAS.</t>
  </si>
  <si>
    <t>NE 2009NE000309 DE 09/03/2009</t>
  </si>
  <si>
    <t>MARKUS BUHATEM KOCH
006.510.839-66</t>
  </si>
  <si>
    <t>NE 2009NE000654 DE 14/05/2009</t>
  </si>
  <si>
    <t>INSCRIÇÃO DO AUDITOR FISCAL DE CONTROLE EXTERNO CLÁUDIO CHEREM DE ABREU, DIRETOR DE PLANEJAMENTO E COORDENADOR GERAL DA UEL, PARA PARTICIPAR DO CURSO " A GESTÃO DA ESTRATÉGIA EM ORGANIZAÇÕES PÚBLICAS COM USO BALANCED SCORECARD - BSC, EM FLORIANÓPOLIS - SC, NO MERCURE HOTEL, NOS DIAS 18, 19 E 20 DE ABRIL DE 2009, ORGANIZADO PELO IEDUCORP - INSTITUTO DE EDUCAÇÃO E CONSULTORIA CORPORATIVA.</t>
  </si>
  <si>
    <t>INSTITUTO DE EDUCAÇÃO E CONSULTORIA CORPORATIVA
CNPJ 03.158.352/0004-00</t>
  </si>
  <si>
    <t>OS CONHECIMENTOS ADQUIRIDOS COM O CURSO " A GESTÃO DA ESTRATÉGIA EM ORGANIZAÇÕES PÚBLICAS COM USO BALANCED SCORECARD - BSC FORAM E ESTÃO SENDO APLICADOS NO PROCESSO DE PLANEJAMENTO ESTRATÉGICO DO TCE/SC, BEM COMO DAS SUAS REVISÕES.</t>
  </si>
  <si>
    <t>NE 2009NE000876 DE 26/06/2009</t>
  </si>
  <si>
    <t>CURSO DE CAPACITAÇÃO EM GESTÃO DE PROCESSOS MINISTRADO NAS DEPENDÊNCIAS DO TRIBUNAL DE CONTAS DO ESTADO DE SANTA CATARINA, COM A FINALIDADE DE PREPARAÇÃO DA EQUIPE INTERNA PARA A FASE 3 DO PROJETO DE REDESENHO DOS PROCESSOS DE CONTROLE EXTERNO DO TCE-SC, EM EXECUÇÃO.</t>
  </si>
  <si>
    <t>29/006/2009</t>
  </si>
  <si>
    <t>FORAM 11 (ONZE) SERVIDORES CAPACITADOS PELO CURSO EM GESTÃO DE PROCESSOS MINISTRADO NAS DEPENDÊNCIAS DO TRIBUNAL DE CONTAS DO ESTADO DE SANTA CATARINA, COM A FINALIDADE DE PREPARAÇÃO DA EQUIPE INTERNA PARA A FASE 3 DO PROJETO DE REDESENHO DOS PROCESSOS DE CONTROLE EXTERNO DO TCE-SC, EM EXECUÇÃO, OS CONHECIMENTOS ADQUIRIDOS SEVIRAM DE BASE PARA APOIAR AS ATIVIVIDADE DE REDESENHO DOS PROCESSOS DE CONTROLE EXTERNO DO TCE/SC NA ÉPOCA EM EXECUÇÃO.</t>
  </si>
  <si>
    <t>0003/2009</t>
  </si>
  <si>
    <t>KEEP IT INFORMÁTICA LTDA - EPP  CNPJ 04.147.575/0001-37</t>
  </si>
  <si>
    <t>FORAM TREINADOS 9 (NOVE) ANALISTAS DE SISTEMAS OCUPANTES DE CARGOS DE PROVIMENTO EFETIVO DO TCE/SC.</t>
  </si>
  <si>
    <t>CONTRATO 
16/2010</t>
  </si>
  <si>
    <t>TECHRESULT SOLUÇÕES EM TECNOLOGIA DA INFORMAÇÃO LTDA
CNPJ 06.001.902/0001-29</t>
  </si>
  <si>
    <t>FORAM TREINADOS 96 (NOVENTA E SEIS) SERVIDORES DAS DIVERSAS ÁREAS, OS CONHECIMENTO REPASSADOS FORAM DISSEMINADOS ENTRES OS DEMAIS SERVIDORES.</t>
  </si>
  <si>
    <t>NE 2010 NE 001460</t>
  </si>
  <si>
    <t xml:space="preserve"> KEEPIT INFORMÁTICA LTDA
CNPJ 04.147.576/0001-37</t>
  </si>
  <si>
    <t xml:space="preserve">INSCRIÇÕES DE CURSO TREINAMENTO DE TRÊS TÉCNICOS EM FERRAMENTA DE BI. OS CURSO MINISTRADOS PELA KEEPIT TECNOLOGIA PARA NEGÓCIOS NO PERÍODO DE 18/10 A 28/10/2010 . SALIENTA-SE QUE A DIN TEM COMO META EM 2010 A IMPLEMENTAÇÃO DE UMA FERRAMENTA EM BI (BUSINESS INTELIGENTE) PARA FACILITAR A BUSCA DE INFORMAÇÕES NOS BANCOS DE DADOS DO TCE. </t>
  </si>
  <si>
    <r>
      <t>CONTRATO Nº 0008/2009</t>
    </r>
    <r>
      <rPr>
        <sz val="8"/>
        <color indexed="10"/>
        <rFont val="Times New Roman"/>
        <family val="1"/>
      </rPr>
      <t xml:space="preserve"> </t>
    </r>
    <r>
      <rPr>
        <b/>
        <sz val="8"/>
        <color indexed="10"/>
        <rFont val="Times New Roman"/>
        <family val="1"/>
      </rPr>
      <t>(1)</t>
    </r>
  </si>
  <si>
    <t>1278/2010</t>
  </si>
  <si>
    <t>PRISM A 6280</t>
  </si>
  <si>
    <t>AQUISIÇÃO DE 30 COMPUTADORES PORTÁTEIS NOTEBOOK</t>
  </si>
  <si>
    <t>EMPRESA ITAUTEC S.A. CNPJ 54.526.082/0001-31</t>
  </si>
  <si>
    <t xml:space="preserve">OS 30 NOTEBOOKS ADQUIRIDOS ESTÃO SOB A RESPONSABILIDADE DA DIRETIRIA DE INFORMÁTICA PARA USO NAS DIVERSAS ATIVIDADES DO TCE/SC POR MEIO DE  EMPRÉSTIMO ATRAVÉS DE REQUISIÇÃO.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</si>
  <si>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CONTRATO Nº 0017/2010</t>
  </si>
  <si>
    <t>CBR 4952</t>
  </si>
  <si>
    <t>PRISM A 6363</t>
  </si>
  <si>
    <t>AQUISIÇÃO DE 70 COMPUTADORES DE MESA</t>
  </si>
  <si>
    <t>POSITIVO INFORMÁTICALTDA
CNPJ 81.243.735/0001-48</t>
  </si>
  <si>
    <t xml:space="preserve">OS 70 COMPUTADORES DE MESA ADQUIRIDOS ESTÃO SOB A RESPONSABILIDADE DA DIRETIRIA DE INFORMÁTICA E EM USO NAS DIVERSAS ÁREAS DO TCE/SC, CONFORME RELATÓRIO DA RELAÇÃO DE BENS (PLANILHA 7). TODOS ESTÃO DEVIDAMENTE TOMBADOS E IDENTIFICAS PELO PATRIMÔNIO (REGISTRADO NO SISTEMA PATRIMONIAL DESTE TRIBUNAL C/PLAQUETAS DE IDENTIFICAÇÃO PATRIMONIAL) CONFORME DETERMINA LEGISLAÇÃO VIGENTE, BEM COMO, TODOS OS EQUIPAMENTOS APRESENTAM GARANTIA DO FORNECEDOR.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</si>
  <si>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 xml:space="preserve">CONTRATO DE CONSULTOR INDIVIDUAL/2010 DE 13/09/2010
</t>
  </si>
  <si>
    <t>CBR 4646</t>
  </si>
  <si>
    <t>PRISM A 9465</t>
  </si>
  <si>
    <t>ROMEU HUCZOK
CPF 028.677.459-34</t>
  </si>
  <si>
    <t>RELATÓRIO FOI HOMOLOGADO PELO COMITE TÉCNICO DA ÁREA DE DRH APRESENTADO AO PRESIDENTE E, ATUALMENTE, PORR DETERMINAÇÃO DA PRESIDÊNCIA ESTÁ SENDO APLICADO PELA ÁREA DE RECURSOS HUMANOS DESTE TRIBUNAL.</t>
  </si>
  <si>
    <t xml:space="preserve">DOS 36 NOTEBOOKS ADQUIRIDOS 4  ESTÃO SOB A RESPONSABILIDADE DO INSTITUTO DE CONTAS - ICON, COM A CORESPONSABILIDADE DA DIRETIRIA DE INFORMÁTICA, PARA USO NAS DIVERSAS ATIVIDADES DO INSTITUTO NA ÁREA DE TREINAMENTO.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</si>
  <si>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2009NE001236</t>
  </si>
  <si>
    <t>INSTITUTO BRASILEIRO DE DIREITO ADMINISTRATIVO - IBDA CNPJ 29.419.181/0001-77</t>
  </si>
  <si>
    <t>FORAM TREINADOS 22 (VINTE E DOIS) ANALISTAS DE SISTEMAS OCUPANTES DE CARGOS DE PROVIMENTO EFETIVO DO TCE/SC.</t>
  </si>
  <si>
    <t>2009NE001287</t>
  </si>
  <si>
    <t>FORAM TREINADOS 11 (ONZE) ANALISTAS DE SISTEMAS OCUPANTES DE CARGOS DE PROVIMENTO EFETIVO DO TCE/SC.</t>
  </si>
  <si>
    <t>2010NE000603</t>
  </si>
  <si>
    <t>A.C.B. - ASSOCIAÇÃO CATARINENSE DE BIBLIOTECÁRIOS
CNPJ 75.370.015/0001-40</t>
  </si>
  <si>
    <t>FORAM TREINADOS 03 (TRÊS) SERVIDORES DA ÁREA DE BIBLIOTECONOMIA DO TCE/SC, OS CONHECIMENTOS ADQUIRIDOS ESTÃO SENDO APLICADOS NA ADMINISTRAÇÃO DA BIBLIOTECA NEREU CORREA DESTE TRIBUNAL.</t>
  </si>
  <si>
    <t>2011NE001221</t>
  </si>
  <si>
    <t>INSTITUTO ZANELLI - SAÚDE E PRODUTIVIDADE LTDA - ME
CNPJ 10.755.011/0001-35</t>
  </si>
  <si>
    <t>FORAM TREINADOS 28 (VINTE E OITO) SERVIDORES E OS CONHECIMENTO REPASSADOS ESTÃO SENDO ALPICADOS NAS ATIVIDADES DE CONTROLE E ORIENTAÇÃO.</t>
  </si>
  <si>
    <t>2011NE000377</t>
  </si>
  <si>
    <t>INSTITUTO BRASILEIRO DE DIREITO PÚBLICO 
CNPJ 07.866.293/0001-33</t>
  </si>
  <si>
    <t>FORAM TREINADOS 7 (SETE) SERVIDROES E OS CONHECIMENTO REPASSADOS ESTÃO SENDO ALPICADOS NAS ATIVIDADES DE CONTROLE E ORIENTAÇÃO.</t>
  </si>
  <si>
    <t>2011NE000414</t>
  </si>
  <si>
    <t>ESCOLA DE GESTÃO PÚBLICA MUNICIPAL  - EGEM
CNPJ 08.940.383/0001-90</t>
  </si>
  <si>
    <t>FORAM TREINADOS 9 (NOVE) SERVIDORES E OS CONHECIMENTO REPASSADOS ESTÃO SENDO ALPICADOS NAS ATIVIDADES DE CONTROLE E ORIENTAÇÃO.</t>
  </si>
  <si>
    <t>2011NE000442</t>
  </si>
  <si>
    <t>AUGUSTO GONÇALVES DE SOUZA
CPF 950.477.005-34</t>
  </si>
  <si>
    <t>FORAM TREINADOS 11 (ONZE) SERVIDORES E OS CONHECIMENTO REPASSADOS ESTÃO SENDO ALPICADOS NAS ATIVIDADES DE CONTROLE E ORIENTAÇÃO.</t>
  </si>
  <si>
    <t>2011NE000440</t>
  </si>
  <si>
    <t>FORAM TREINADOS 6 (SEIS) SERVIDORES E OS CONHECIMENTO REPASSADOS ESTÃO SENDO ALPICADOS NAS ATIVIDADES DE CONTROLE E ORIENTAÇÃO.</t>
  </si>
  <si>
    <t>2011NE000443</t>
  </si>
  <si>
    <t>GESTÃO PÚBLICA ON LINE LTDA. 
CNPJ 07.682.209/0001-21</t>
  </si>
  <si>
    <t>FORAM TREINADOS 2 (DOIS) SERVIDORES E OS CONHECIMENTO REPASSADOS ESTÃO SENDO ALPICADOS NAS ATIVIDADES DE CONTROLE E ORIENTAÇÃO.</t>
  </si>
  <si>
    <t>2011NE000521</t>
  </si>
  <si>
    <t>ESCOLA DE GESTÃO PÚBLICA MUNICIPAL – EGEM
CNPJ 08.940.383/0001-90</t>
  </si>
  <si>
    <t>2011NE000530</t>
  </si>
  <si>
    <t>FORAM TREINADOS 5 (CINCO) SERVIDORES E OS CONHECIMENTO REPASSADOS ESTÃO SENDO ALPICADOS NAS ATIVIDADES DE CONTROLE E ORIENTAÇÃO.</t>
  </si>
  <si>
    <t>2011NE000557</t>
  </si>
  <si>
    <t>CETEM - CENTRO DE ESTUDOS TEMÁTICOS DE ADMINISTRAÇÃO PÚBLICA LTDA
CNPJ 00.956.961/0001-00</t>
  </si>
  <si>
    <t>FORAM TREINADOS 13 (TREZE) SERVIDORES E OS CONHECIMENTO REPASSADOS ESTÃO SENDO ALPICADOS NAS ATIVIDADES DE CONTROLE E ORIENTAÇÃO.</t>
  </si>
  <si>
    <t>NE 2011NE000711</t>
  </si>
  <si>
    <t>BRUNO RAMOS MANGUALDE
031.821.076-23</t>
  </si>
  <si>
    <t>FORAM TREINADOS 22 (VINTE E DOIS) SERVIDORES E OS CONHECIMENTO REPASSADOS ESTÃO SENDO ALPICADOS NAS ATIVIDADES DE CONTROLE E ORIENTAÇÃO.</t>
  </si>
  <si>
    <t>NE 2011NE000705</t>
  </si>
  <si>
    <t>HENRIQUE FERREIRA SOUZA CARNEIRO
004.968.291-14</t>
  </si>
  <si>
    <t>AQUISIÇÃO DE 2 COMPUTADORES PORTÁTEIS NOTEBOOK</t>
  </si>
  <si>
    <t xml:space="preserve">DOS 36 NOTEBOOKS ADQUIRIDOS 2  ESTÃO SOB A RESPONSABILIDADE DO UNIDADE DE EXECUÇÃO LOCAL - UEL/SC, COM A CORESPONSABILIDADE DA DIRETIRIA DE INFORMÁTICA, PARA USO NAS DIVERSAS ATIVIDADES DA UEL.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</si>
  <si>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Produto Profissionais integrantes da UEL capacitados em elaboração e gerenciamento de projetos</t>
  </si>
  <si>
    <t>NE 1743/000 DE 21/09/2007</t>
  </si>
  <si>
    <t>HELOISA GARCIA PINTO
227.428.241-20</t>
  </si>
  <si>
    <t>AS INFORMAÇÕES REPASSADAS NO CURSO FAZEM PARTE DE UM RELATÓRIO QUE ESTÁ ANEXO AO PROCESSO PROMOEX Nº 51/2007 DA SOLICITAÇÃO DE AUTORIZAÇÃO DE DESPESA 04/207, E SERVE DE CONSULTA TÉCNICA PARA ESCLARECIMENTOS REFERENTES A EXECUÇÃO DO PROGRAMA POR PARATE DOS DIVERSOS SETORES ADMINISTRATIVOS DESTE TRIBUNAL, EM ESPECIAL,  DA UEL. NA OPRTUNIDADE, TAMBÉM, FORAM DISPONIBILIZADOS ARQUIVOS CONTENDO INFORMAÇÕES SOBRE POLÍTICA DE SELEÇÃ (GN 2350-7) pOLÍTICAS P/AQUISIÇÃO DE BENS (GN 2349-7) cONTRATO DE eMPRÉSTIMO 1628/OC-BR; cONVÊNIO 11/2006, IN DA STN 01/97; MANUAL DE EXECUÇÃO; DECRETO 5.151/04; DOCUMENTAÇÃO PADRÃO BID; CONVÊNIO ICMS 79/05 ENTRE OUTRAS ORIENTAÇÕES DE OFÍCIOS .</t>
  </si>
  <si>
    <t>NE 2010NE001098</t>
  </si>
  <si>
    <t>PREMIUN SEMINÁRIOS E CURSOS LTDA 
CNPJ 09.209.103/0001-30</t>
  </si>
  <si>
    <t xml:space="preserve">INSCRIÇÕES NO CURSO TREINAMENTO COM O TEMA "CONVÊNIO CELEBRADOS COM A UNIÃO E SUAS PRESTAÇÕES DE CONTAS SOB A ÓTICA DO TCU" PARA 1 (UM) TÉCNICO DA UEL, SENDO QUE OS CONHECIMENTOS ADQUIRIDOS ESTÃO EM USO PELA UEL.   </t>
  </si>
  <si>
    <t>3383/2011</t>
  </si>
  <si>
    <t>CONTRATO Nº 117/2007 (2º TERMO ADITIVO)</t>
  </si>
  <si>
    <t xml:space="preserve"> ESCOLA DE ADMINISTRAÇÃO FAZENDÁRIA - ESAF
CNPJ 02.317.176/0001-05</t>
  </si>
  <si>
    <t>NE 2011NE001070</t>
  </si>
  <si>
    <t xml:space="preserve"> IBRAOP INSTITUTO BRASILEIRO DE AUDITORIA DE OBRAS PÚBLICAS
CNPJ 04.716.733/0001-88</t>
  </si>
  <si>
    <t>NE 2011NE001251</t>
  </si>
  <si>
    <t>EDITORA GUIA DE FORNECEDORES LTDA
CNPJ 64.138.282/0001-70</t>
  </si>
  <si>
    <t>NE 2011NE000536</t>
  </si>
  <si>
    <t>NE 2011NE000553</t>
  </si>
  <si>
    <t>ASSOCIAÇÃO BRASILEIRA DE RECURSOS HUMANOS/SANTA CATARINA - ABRH-SC 
CNPJ 83.483.420/0001-01</t>
  </si>
  <si>
    <t>NE 2011NE000723</t>
  </si>
  <si>
    <t>FORUM CULTURAL ORGANIZAÇÃO DE EVENTOS LTDA
CNPJ 13.317.281/0001-52</t>
  </si>
  <si>
    <t>NE 2011NE001214</t>
  </si>
  <si>
    <t>KAPPEL CONSULTORIA (RAIMUNDO FURTADO KAPPEL)
CNPJ 12.549.970/0001-20</t>
  </si>
  <si>
    <t>NE 2011NE001507</t>
  </si>
  <si>
    <t>INSITUTO PUBLIX PARA O DESENVOLVIMENTO DA GESTÃO PÚBLICA
CNPJ 04.907.402/0001-25</t>
  </si>
  <si>
    <t>FÓRUM CULTURAL ORGANIZAÇÃO DE EVENTOS LTDA 
CNPJ 13.317.281/0001-52</t>
  </si>
  <si>
    <t>NE 2011NE001644</t>
  </si>
  <si>
    <t>361/000</t>
  </si>
  <si>
    <t>Cadeira fixa sem braço</t>
  </si>
  <si>
    <t>2 Baixados e 58 Razoável</t>
  </si>
  <si>
    <t>Cadeira giratória</t>
  </si>
  <si>
    <t>2 Baixados e 40 Razoável</t>
  </si>
  <si>
    <t>2 baixados foram doados</t>
  </si>
  <si>
    <t>1480/000</t>
  </si>
  <si>
    <t>Notebook EZ-GO INDUS</t>
  </si>
  <si>
    <t>5 Baixados e 7 Inservível e 1 Razoável</t>
  </si>
  <si>
    <t>2600/000</t>
  </si>
  <si>
    <t>Microcomputador Pentium IV Itautec</t>
  </si>
  <si>
    <t>Razoável</t>
  </si>
  <si>
    <t>2833/000</t>
  </si>
  <si>
    <t>Sendo que 11 estão em depósito na DIN para futura baixa.</t>
  </si>
  <si>
    <t>2826/000</t>
  </si>
  <si>
    <t>Está em depósito na DIN para futura baixa.</t>
  </si>
  <si>
    <t>1354/000</t>
  </si>
  <si>
    <t>Filmadora</t>
  </si>
  <si>
    <t>Bom</t>
  </si>
  <si>
    <t>aparelhos de DVD</t>
  </si>
  <si>
    <t>016/2008</t>
  </si>
  <si>
    <t>veiculos Zafira</t>
  </si>
  <si>
    <t>2245/000</t>
  </si>
  <si>
    <t xml:space="preserve">Notebook HP </t>
  </si>
  <si>
    <t>117/2007</t>
  </si>
  <si>
    <t>Licenças Software Visio STD 2007</t>
  </si>
  <si>
    <t>Perfeito</t>
  </si>
  <si>
    <t>Licenças Software Visprowmsdnpro</t>
  </si>
  <si>
    <t>008/2009</t>
  </si>
  <si>
    <t>Notebook Infoway Itautec</t>
  </si>
  <si>
    <t>0011/2010</t>
  </si>
  <si>
    <t>Veiculo Zafira</t>
  </si>
  <si>
    <t>0017/2010</t>
  </si>
  <si>
    <t>Computador Positivo</t>
  </si>
  <si>
    <t>Participação em Eventos</t>
  </si>
  <si>
    <t>7 participações de servidores em eventos relacionados a Rede Nacional dos TCs.</t>
  </si>
  <si>
    <t>número de participações</t>
  </si>
  <si>
    <t>6 participações de servidores em eventos relacionados a Proposta de Lei Nacional dos TCs.</t>
  </si>
  <si>
    <t>Cooperação institucional com o Ministério Público, o Poder Judiciário e os Poderes Legislativos Estadual e Municipal, implantada.</t>
  </si>
  <si>
    <t>Eventos, Acordos e/ou Ações de cooperação Interinstitucional</t>
  </si>
  <si>
    <t>No mínimo 6 acordos de cooperação interinstitucional celebrados.</t>
  </si>
  <si>
    <t>Acordo de cooperação</t>
  </si>
  <si>
    <t>Instrumentos de interação com a sociedade ampliados e implementados.</t>
  </si>
  <si>
    <t>No mínimo, duas ações anuais de articulação com  o cidadão e/ou com a sociedade organizada em 5 anos</t>
  </si>
  <si>
    <t>Produção Vídeo</t>
  </si>
  <si>
    <t>Edição de 1 (um) vídeo institucional.</t>
  </si>
  <si>
    <t>contratação</t>
  </si>
  <si>
    <t>quantidade de equipamentos</t>
  </si>
  <si>
    <t>Impressão de publicações</t>
  </si>
  <si>
    <t xml:space="preserve">Impressão de livros, apostilas, folhetos e outros contendo informações voltadas a interação com a sociedade. </t>
  </si>
  <si>
    <t>número de exemplares</t>
  </si>
  <si>
    <t>Adaptação do auditório para eventos multimídia</t>
  </si>
  <si>
    <t>Reformar o auditorio do TCE/SC para poder atender melhor a sociedade com eventos destinados a interação social.</t>
  </si>
  <si>
    <t>metro quadrado</t>
  </si>
  <si>
    <t>Auditorias de resultado e avaliação de programas criada e implementada.</t>
  </si>
  <si>
    <t xml:space="preserve"> 15 auditorias de resultado realizadas até o final do programa</t>
  </si>
  <si>
    <t>Nº auditorias operacionais realizadas</t>
  </si>
  <si>
    <t>Aquisição notebooks</t>
  </si>
  <si>
    <t>Adquirir 20 notebooks para serem utilizados pela área técnica em auditorias.</t>
  </si>
  <si>
    <t>Aquisição veiculos</t>
  </si>
  <si>
    <t>quantidade de veículos</t>
  </si>
  <si>
    <t>Jurisdicionados (incluindo órgãos do controle interno)  capacitados pelo TC.</t>
  </si>
  <si>
    <t>Capacitar 12.500 servidores, agentes públicos e políticos em eventos  do TCSC.</t>
  </si>
  <si>
    <t>Nº de participantes</t>
  </si>
  <si>
    <t>número de participantes</t>
  </si>
  <si>
    <t>Impressão apostilas</t>
  </si>
  <si>
    <t>Impressão e distribuição de 15.500 publicações para os jurisdicionados  quando da realização dos eventos.</t>
  </si>
  <si>
    <t>Métodos e processos de trabalho do TC (fiscalização, auditorias, controle de processos, controle interno e outros) redesenhados, manualizados e implementados</t>
  </si>
  <si>
    <t>14 dos processos de trabalho finalistícos redesenhados, manualizados e implementados em 5 anos</t>
  </si>
  <si>
    <t xml:space="preserve">Processos de trabalho finalísticos do TC redesenhados e manualizados </t>
  </si>
  <si>
    <t>Mapeamento e redesenho de processos</t>
  </si>
  <si>
    <t>Contratação de consultoria para mapear e redesenhar os principais processos de controle externo do TCE-SC.</t>
  </si>
  <si>
    <t>Aquisição aplicativo para modelagem de processos</t>
  </si>
  <si>
    <t>Aquisição de 30 licenças de programas informatizados destinados a modelagem dos processos do Tribunal.</t>
  </si>
  <si>
    <t>número de licenças</t>
  </si>
  <si>
    <t>Programa de capacitação em técnicas de auditoria e fiscalização concebido, implantado e avaliado</t>
  </si>
  <si>
    <t>Aquisição aplicativo para auditoria</t>
  </si>
  <si>
    <t>Planejamento estratégico revisado e implementado.</t>
  </si>
  <si>
    <t>Planejamento estratégico revisado e implementado em 5 anos</t>
  </si>
  <si>
    <t>plano implantado</t>
  </si>
  <si>
    <t>Planejamento estratégico</t>
  </si>
  <si>
    <t>Contratação de serviços de consultoria visando a revisão e implementação do Planejamento estratégico.</t>
  </si>
  <si>
    <t xml:space="preserve">Plano de capacitação gerencial elaborado e implementado </t>
  </si>
  <si>
    <t>100 participações dos dirigentes e gerentes do TC em capacitação gerencial</t>
  </si>
  <si>
    <t>dirigentes e gerentes do TC capacitados</t>
  </si>
  <si>
    <t>100 participações de dirigentes e gerentes do TC em capacitação gerencial.</t>
  </si>
  <si>
    <t>Plano estratégico de Tecnologia de Informação contendo principais políticas elaborado e implementado</t>
  </si>
  <si>
    <t>Plano Estratégico de TI elaborado e implantado</t>
  </si>
  <si>
    <t>metas implantadas/total de metas</t>
  </si>
  <si>
    <t>Contratação de consultoria para elaboração do plano Estratégico de TI.</t>
  </si>
  <si>
    <t xml:space="preserve">Programa de capacitação de usuários e gestores de TI implantado e avaliado </t>
  </si>
  <si>
    <t>usuários e gestores de TI capacitados/total</t>
  </si>
  <si>
    <t xml:space="preserve">Parque tecnológico do TC revisto e implementado </t>
  </si>
  <si>
    <t>293 equipamentos de TI adquiridos para renovação do parque tecnológico</t>
  </si>
  <si>
    <t>equipamentos de TI adquiridos</t>
  </si>
  <si>
    <t>Aquisição  notebooks</t>
  </si>
  <si>
    <t>Adquirir 43 notebooks para serem utilizados pelas diversas áreas do TCE/SC.</t>
  </si>
  <si>
    <t>Aquisição Equipamentos de TI</t>
  </si>
  <si>
    <t>Política de recursos humanos (seleção, avaliação, remuneração, desenvolvimento, treinamento e outros) criada e implementada</t>
  </si>
  <si>
    <t>Política de recursos Humanos definida e  implementada em até 5 anos</t>
  </si>
  <si>
    <t>Política definida e implantada</t>
  </si>
  <si>
    <t>Política de gestão de pessoas</t>
  </si>
  <si>
    <t>Contratação de consultoria para a elaboração de Política de Recursos Humanos do TCE/SC.</t>
  </si>
  <si>
    <t>Instituto de Contas estruturado com programa de capacitação elaborado, implantado e avaliado</t>
  </si>
  <si>
    <t>participação dos servidores em capacitações</t>
  </si>
  <si>
    <t>Adquirir 4 notebooks para serem utilizados pelos tecnicos do ICON.</t>
  </si>
  <si>
    <t>Aquisição mobiliário</t>
  </si>
  <si>
    <t>Adquirir 102 mobiliários destinados a instalação do ICON.</t>
  </si>
  <si>
    <t>quantidade de mobiliários</t>
  </si>
  <si>
    <t>Equipamento de Multimídia</t>
  </si>
  <si>
    <t>Unidade de Execução Local criada e implantada</t>
  </si>
  <si>
    <t>UEL implantada com 3 profissionais alocados em 1 ano</t>
  </si>
  <si>
    <t>Unidade criada e implantada</t>
  </si>
  <si>
    <t>Adquirir 2 notebooks para serem utilizados pelos tecnicos da UEL/SC.</t>
  </si>
  <si>
    <t xml:space="preserve">Profissionais integrantes da UEL capacitados em elaboração e gerenciamento de projetos </t>
  </si>
  <si>
    <t xml:space="preserve">Plano de Ação para implementação do projeto elaborado  </t>
  </si>
  <si>
    <t>Plano de Ação para implementação do projeto elaborado em 5 anos</t>
  </si>
  <si>
    <t>somatório POAS/período total projeto</t>
  </si>
  <si>
    <t>8 participações de servidores da UEL em eventos de capacitação.</t>
  </si>
  <si>
    <t>Sistemática de gestão, monitoramento e avaliação do projeto criada e implantada</t>
  </si>
  <si>
    <t xml:space="preserve">Nº </t>
  </si>
  <si>
    <t>Data do Contrato ou da Nota de Empenho</t>
  </si>
  <si>
    <t>Data do recebimento dos bens</t>
  </si>
  <si>
    <t>Fontes de Recursos Utilizadas</t>
  </si>
  <si>
    <t xml:space="preserve">Especificação dos bens adquiridos </t>
  </si>
  <si>
    <t>Nº de Tombamento</t>
  </si>
  <si>
    <t>Localização do bem no TC</t>
  </si>
  <si>
    <t>Estado de conservação (bom, razoável, inservível) ou se doado ou desaparecido)</t>
  </si>
  <si>
    <t>Observação (providências extraordinárias eventualmente tomadas etc)</t>
  </si>
  <si>
    <t>Instituto de Contas</t>
  </si>
  <si>
    <t>Diretoria de Municípios</t>
  </si>
  <si>
    <t>Diretoria de Informática</t>
  </si>
  <si>
    <t>Departamento de Materiais</t>
  </si>
  <si>
    <t>Diretoria de Planejamento</t>
  </si>
  <si>
    <t>Diretoria de Geral de Controle Externo</t>
  </si>
  <si>
    <t>Corpo Especial</t>
  </si>
  <si>
    <t>Gabinete Cons. Salomão</t>
  </si>
  <si>
    <t>Gabinete da Presidência</t>
  </si>
  <si>
    <t>Doado</t>
  </si>
  <si>
    <t>Gabinete Cons. Wan-Dall</t>
  </si>
  <si>
    <t>Divisão Sonorização e Imagem</t>
  </si>
  <si>
    <t>Diretoria de Auditorias Especiais</t>
  </si>
  <si>
    <t>Coordenação de Controle de Débitos e Execuções</t>
  </si>
  <si>
    <t>Coordenação de Auditoria Interna</t>
  </si>
  <si>
    <t>Gabinete Cons. Herneus</t>
  </si>
  <si>
    <t>Consultoria Geral</t>
  </si>
  <si>
    <t>Diretoria de Atos de Pessoal</t>
  </si>
  <si>
    <t>Gabinete Cons. Herbst</t>
  </si>
  <si>
    <t>Gabinete Cons. Júlio Garcia</t>
  </si>
  <si>
    <t>Gabinete Cons. Fontes</t>
  </si>
  <si>
    <t>Gabinete Cons. Adircélio</t>
  </si>
  <si>
    <t>1 Notebook EZ-GO INDUS</t>
  </si>
  <si>
    <t>Diretoria de Informática/Depósito para baixa</t>
  </si>
  <si>
    <t>Inservível</t>
  </si>
  <si>
    <t>Diretoria de Informática/Estoque saída</t>
  </si>
  <si>
    <t>Diretoria de Informática/Departamento de Suporte e Apoio</t>
  </si>
  <si>
    <t>Estagiária/Juliana Lemos/38510</t>
  </si>
  <si>
    <t>1 MICROCOMPUTADOR PENTIUM IV ITAUTEC</t>
  </si>
  <si>
    <t>Diretoria de Controle Estadual</t>
  </si>
  <si>
    <t>Gabinete Presidncia/Estagiário</t>
  </si>
  <si>
    <t>Portaria</t>
  </si>
  <si>
    <t>Diretoria Geral de Controle Externo/Expediente</t>
  </si>
  <si>
    <t>01 Filmadora</t>
  </si>
  <si>
    <t>Assessoria de Comunicações</t>
  </si>
  <si>
    <t>01 aparelhos de DVD</t>
  </si>
  <si>
    <t xml:space="preserve">                                        28/01/2009                                                                                                                                                                                                                                                                                                                                                                                  </t>
  </si>
  <si>
    <t>TC27168</t>
  </si>
  <si>
    <t>Departamento de Transportes</t>
  </si>
  <si>
    <t>TC27171</t>
  </si>
  <si>
    <t xml:space="preserve">01 Notebook HP </t>
  </si>
  <si>
    <t>TC27148</t>
  </si>
  <si>
    <t>TC27149</t>
  </si>
  <si>
    <t xml:space="preserve">1 Notebook HP </t>
  </si>
  <si>
    <t>TC27150</t>
  </si>
  <si>
    <t>TC27151</t>
  </si>
  <si>
    <t>TC27152</t>
  </si>
  <si>
    <t>TC27153</t>
  </si>
  <si>
    <t>TC27154</t>
  </si>
  <si>
    <t>Diretoria de Informática/Emprocesso para baixa</t>
  </si>
  <si>
    <t>Furtado</t>
  </si>
  <si>
    <t>TC27155</t>
  </si>
  <si>
    <t>TC27156</t>
  </si>
  <si>
    <t>TC27157</t>
  </si>
  <si>
    <t>TC27158</t>
  </si>
  <si>
    <t>TC27159</t>
  </si>
  <si>
    <t>TC27160</t>
  </si>
  <si>
    <t>TC27161</t>
  </si>
  <si>
    <t>TC27162</t>
  </si>
  <si>
    <t>TC27163</t>
  </si>
  <si>
    <t>TC27164</t>
  </si>
  <si>
    <t>TC27165</t>
  </si>
  <si>
    <t>TC27166</t>
  </si>
  <si>
    <t>TC27167</t>
  </si>
  <si>
    <t xml:space="preserve"> 20 Software Visio STD 2007</t>
  </si>
  <si>
    <t>10 Software Visprowmsdnpro</t>
  </si>
  <si>
    <t>1 Notebook Infoway Itautec</t>
  </si>
  <si>
    <t>Diretoria de Informática/Suporte</t>
  </si>
  <si>
    <t>Diretoria de Planejamento/UEL</t>
  </si>
  <si>
    <t>Diretoria de Informática/Diretora</t>
  </si>
  <si>
    <t>Diretoria de Administração e Finanças</t>
  </si>
  <si>
    <t>Diretoria de Planejamento/Redesenho</t>
  </si>
  <si>
    <t>Gabinete da Auditora Sabrina</t>
  </si>
  <si>
    <t>Diretoria de Controle Estadual/Diretor</t>
  </si>
  <si>
    <t>Consultoria Geral/ Consultor</t>
  </si>
  <si>
    <t>Diretoria de Planejamento/ UEL</t>
  </si>
  <si>
    <t>Diretoria de Informática/Gabinete da Secretaria</t>
  </si>
  <si>
    <t xml:space="preserve">Diretoria Geral de Planejamento e Administração </t>
  </si>
  <si>
    <t>Diretoria de Licitações e contratos/ Diretor</t>
  </si>
  <si>
    <t>Gabinete do Conselheiro Adircélio</t>
  </si>
  <si>
    <t>Diretoria de Atos de Pessoal/Divisão 4</t>
  </si>
  <si>
    <t>Diretoria de Municípios/Diretor</t>
  </si>
  <si>
    <t>Gabinete Conselheiro Salomão</t>
  </si>
  <si>
    <t>Gabinete Conselheiro Fontes</t>
  </si>
  <si>
    <t>Diretoria Geral de Controle Externo</t>
  </si>
  <si>
    <t>Chefe Gabinete da Presidência</t>
  </si>
  <si>
    <t>Assessoria de Comunicação</t>
  </si>
  <si>
    <t>Gabinete Conselheiro Wan-Dall</t>
  </si>
  <si>
    <t>Gabinete Conselheiro Júlio Garcia</t>
  </si>
  <si>
    <t>Diretoria de Informática/Dpto Suporte</t>
  </si>
  <si>
    <t>Diretoria de Informática/Dpto Desenvolvimento e Manutenção</t>
  </si>
  <si>
    <t>Diretorai de Auditorias Especiais/Diretor</t>
  </si>
  <si>
    <t>Assessoria Militar</t>
  </si>
  <si>
    <t>Gabinete Auditor Cleber</t>
  </si>
  <si>
    <t>Assessoria da Presidência</t>
  </si>
  <si>
    <t>Gabinete Auditor Gerson</t>
  </si>
  <si>
    <t>Gabinete Conselheiro Herneus</t>
  </si>
  <si>
    <t>Ouvidoria</t>
  </si>
  <si>
    <t>1 Veiculo Zafira</t>
  </si>
  <si>
    <t>1 Computador Positivo</t>
  </si>
  <si>
    <t>Diretoria de Informática/Departamento de Desenvolvimento</t>
  </si>
  <si>
    <t>Gabinete Conselheiro Herbst</t>
  </si>
  <si>
    <t>Secretaria Geral/Controle de Documentos</t>
  </si>
  <si>
    <t>Secretaria Geral/Divisão Sessoões</t>
  </si>
  <si>
    <t>Diretoria de Auditoria Especial/Divisão 2</t>
  </si>
  <si>
    <t>Diretoria de Atos de Pessoal/Divisão 1</t>
  </si>
  <si>
    <t>Diretoria de Atos de Pessoal/Divisão 3</t>
  </si>
  <si>
    <t>Diretoria de Atos de Pessoal/Divisão 2</t>
  </si>
  <si>
    <t>Diretoria de Auditoria Especial/Divisão 3</t>
  </si>
  <si>
    <t>Diretoria de Licitação e Contratos/Divisão 2</t>
  </si>
  <si>
    <t>Diretoria de Licitação e Contratos/Divisão 1</t>
  </si>
  <si>
    <t>Diretoria de Licitação e Contratos/Divisão 4</t>
  </si>
  <si>
    <t>Diretoria de Licitação e Contratos/Divisão 5</t>
  </si>
  <si>
    <t>Diretoria de Licitação e Contratos/Divisão 6</t>
  </si>
  <si>
    <t>Diretoria de Licitação e Contratos/Divisão 3</t>
  </si>
  <si>
    <t>Diretoria de Licitação e Contratos/gab Diretor</t>
  </si>
  <si>
    <t>Diretoria de Controle Estadual/Divisão 1</t>
  </si>
  <si>
    <t>Diretoria de Controle Estadual/Divisão 7</t>
  </si>
  <si>
    <t>Diretoria de Controle Estadual/Divisão 9</t>
  </si>
  <si>
    <t>Diretoria de Controle Estadual/Divisão 4</t>
  </si>
  <si>
    <t>Diretoria de Controle Estadual/Divisão 5</t>
  </si>
  <si>
    <t>Diretoria de Controle Estadual/Divisão 8</t>
  </si>
  <si>
    <t>COG/Coordenação de Consultas</t>
  </si>
  <si>
    <t>Diretoria de Administração e Finanças/Departamento Financeiro</t>
  </si>
  <si>
    <t>Gabinete Conselheiro Adircélio</t>
  </si>
  <si>
    <t>Diretoria de Licitação e Contratos/Divisão de Apoio</t>
  </si>
  <si>
    <t>Diretoria de Informática/Estoque</t>
  </si>
  <si>
    <t>Diretoria de Controle Estadual/Divisão 6</t>
  </si>
  <si>
    <t>5 baixados foram doados</t>
  </si>
  <si>
    <t>Sendo que 33 estão em depósito na DIN para futura baixa. 6 baixados foram doados</t>
  </si>
  <si>
    <t>PROCESSO ADM 11/80386482</t>
  </si>
  <si>
    <t xml:space="preserve">1 Em processo de baixa por furto
</t>
  </si>
  <si>
    <t>1 veiculos Zafira</t>
  </si>
  <si>
    <t>Plano Piloto p/Transmissão das sessões via rádio</t>
  </si>
  <si>
    <t>Contratar serviços de teceiros para transmissão das sessões plenárias do TCE/SC</t>
  </si>
  <si>
    <t>Adquirir 5 veículos para serem utilizados pela área técnica em auditorias.</t>
  </si>
  <si>
    <t>Contratar empresa especializada para desenvolver nova página da iternet do TCE.</t>
  </si>
  <si>
    <t>Produto  2.5.1 - Plano estatratégico de tecnologia de informação contendo principais políticas elaborado e implementado</t>
  </si>
  <si>
    <t>CONTRATO 
24/2011</t>
  </si>
  <si>
    <t>CONTRATAÇÃO DE CONSULTORIA PARA DESENVOLVER O PLANO ESTRATÉGICO DE TI</t>
  </si>
  <si>
    <t>INTERACT SOLUTIONS - FRANQUIA CENTRO RS/SC LTDA-ME 
CNPJ 12.099.488/0001-35</t>
  </si>
  <si>
    <r>
      <t xml:space="preserve">Programado Valor Total do Projeto
</t>
    </r>
    <r>
      <rPr>
        <b/>
        <sz val="9"/>
        <color indexed="9"/>
        <rFont val="Arial"/>
        <family val="2"/>
      </rPr>
      <t xml:space="preserve">
(indicar o executado, por  subcomponente, a título de Contrapartida Antecipada)</t>
    </r>
  </si>
  <si>
    <r>
      <t xml:space="preserve">Até </t>
    </r>
    <r>
      <rPr>
        <b/>
        <sz val="9"/>
        <rFont val="Arial"/>
        <family val="2"/>
      </rPr>
      <t xml:space="preserve"> o 1º Semestre  de  2006  
</t>
    </r>
    <r>
      <rPr>
        <b/>
        <sz val="9"/>
        <color indexed="9"/>
        <rFont val="Arial"/>
        <family val="2"/>
      </rPr>
      <t xml:space="preserve">
(os valores registrados nesta coluna são os mesmos da coluna anterior)             </t>
    </r>
  </si>
  <si>
    <r>
      <t xml:space="preserve">Programado Valor Total do Projeto 
</t>
    </r>
    <r>
      <rPr>
        <b/>
        <sz val="8"/>
        <rFont val="Arial"/>
        <family val="2"/>
      </rPr>
      <t xml:space="preserve">
</t>
    </r>
    <r>
      <rPr>
        <b/>
        <sz val="9"/>
        <color indexed="9"/>
        <rFont val="Arial"/>
        <family val="2"/>
      </rPr>
      <t>(</t>
    </r>
    <r>
      <rPr>
        <sz val="9"/>
        <color indexed="9"/>
        <rFont val="Arial"/>
        <family val="2"/>
      </rPr>
      <t xml:space="preserve">não retirar as fórmulas;
=  Programado Local + Contrapartida Antecipada)
</t>
    </r>
  </si>
  <si>
    <r>
      <t>Programado Valor Total do Projeto</t>
    </r>
    <r>
      <rPr>
        <sz val="9"/>
        <color indexed="10"/>
        <rFont val="Arial"/>
        <family val="2"/>
      </rPr>
      <t xml:space="preserve"> 
</t>
    </r>
    <r>
      <rPr>
        <sz val="9"/>
        <color indexed="9"/>
        <rFont val="Arial"/>
        <family val="2"/>
      </rPr>
      <t xml:space="preserve">
</t>
    </r>
    <r>
      <rPr>
        <b/>
        <sz val="9"/>
        <color indexed="9"/>
        <rFont val="Arial"/>
        <family val="2"/>
      </rPr>
      <t>(não retirar as fórmulas; o total dessa coluna deverá ser igual ao Total do Projeto,  c/c os Termos Aditivos 01 e 02/10)</t>
    </r>
  </si>
  <si>
    <r>
      <t xml:space="preserve">%  sobre o Projeto
</t>
    </r>
    <r>
      <rPr>
        <b/>
        <sz val="9"/>
        <color indexed="22"/>
        <rFont val="Arial"/>
        <family val="2"/>
      </rPr>
      <t>(não retirar as fórmulas)</t>
    </r>
  </si>
  <si>
    <r>
      <t xml:space="preserve">%  sobre o POA
</t>
    </r>
    <r>
      <rPr>
        <b/>
        <sz val="9"/>
        <color indexed="22"/>
        <rFont val="Arial"/>
        <family val="2"/>
      </rPr>
      <t>(não retirar as fórmulas)</t>
    </r>
  </si>
  <si>
    <r>
      <t xml:space="preserve">%  sobre o Projeto
</t>
    </r>
    <r>
      <rPr>
        <b/>
        <sz val="9"/>
        <color indexed="22"/>
        <rFont val="Arial"/>
        <family val="2"/>
      </rPr>
      <t xml:space="preserve">
(não retirar as fórmulas)</t>
    </r>
  </si>
  <si>
    <r>
      <t xml:space="preserve">%  sobre o POA
</t>
    </r>
    <r>
      <rPr>
        <b/>
        <sz val="9"/>
        <color indexed="22"/>
        <rFont val="Arial"/>
        <family val="2"/>
      </rPr>
      <t xml:space="preserve">
(não retirar as fórmulas)</t>
    </r>
  </si>
  <si>
    <r>
      <t xml:space="preserve">%  sobre Projeto
</t>
    </r>
    <r>
      <rPr>
        <b/>
        <sz val="9"/>
        <color indexed="22"/>
        <rFont val="Arial"/>
        <family val="2"/>
      </rPr>
      <t xml:space="preserve">
(não retirar formulas)</t>
    </r>
  </si>
  <si>
    <r>
      <t>TOTAL  
(BID + Contrapartida Total)</t>
    </r>
    <r>
      <rPr>
        <sz val="10"/>
        <color indexed="14"/>
        <rFont val="Arial"/>
        <family val="2"/>
      </rPr>
      <t xml:space="preserve"> 
</t>
    </r>
    <r>
      <rPr>
        <sz val="10"/>
        <color indexed="26"/>
        <rFont val="Arial"/>
        <family val="2"/>
      </rPr>
      <t>(essas colunas devem ter valores iguais às colunas correspondentes no total do financeiro global, planilha 5)</t>
    </r>
  </si>
  <si>
    <r>
      <t xml:space="preserve">TOTAL da CONTRAPARTIDA
</t>
    </r>
    <r>
      <rPr>
        <sz val="10"/>
        <color indexed="47"/>
        <rFont val="Arial"/>
        <family val="2"/>
      </rPr>
      <t>(Local + Contrapartida Antecipada)</t>
    </r>
  </si>
  <si>
    <r>
      <t xml:space="preserve">Rendimentos   AUFERIDOS    e   UTILIZADOS  FONTE  BID  
</t>
    </r>
    <r>
      <rPr>
        <b/>
        <sz val="9"/>
        <color indexed="43"/>
        <rFont val="Arial"/>
        <family val="2"/>
      </rPr>
      <t xml:space="preserve"> (valores  pagos  com  rendimentos  de  Aplicações  Financeiras  dos recursos BID)</t>
    </r>
  </si>
  <si>
    <r>
      <t xml:space="preserve">Rendimentos    AUFERIDOS   e   UTILIZADOS
                                     FONTE   CONTRAPARTIDA </t>
    </r>
    <r>
      <rPr>
        <b/>
        <sz val="10"/>
        <color indexed="40"/>
        <rFont val="Arial"/>
        <family val="2"/>
      </rPr>
      <t xml:space="preserve">                                            </t>
    </r>
    <r>
      <rPr>
        <b/>
        <sz val="10"/>
        <color indexed="39"/>
        <rFont val="Arial"/>
        <family val="2"/>
      </rPr>
      <t xml:space="preserve">  
</t>
    </r>
    <r>
      <rPr>
        <b/>
        <sz val="9"/>
        <color indexed="27"/>
        <rFont val="Arial"/>
        <family val="2"/>
      </rPr>
      <t xml:space="preserve"> (preencher somente se houver movimentação de contrapartida em conta específica e se houver utilização de rendimentos de aplicações financeiras dos recursos de contrapartida depositados nessa conta)</t>
    </r>
  </si>
  <si>
    <r>
      <t xml:space="preserve">Rendimento  Total   Auferido </t>
    </r>
    <r>
      <rPr>
        <sz val="9"/>
        <color indexed="8"/>
        <rFont val="Arial"/>
        <family val="2"/>
      </rPr>
      <t xml:space="preserve">  
</t>
    </r>
    <r>
      <rPr>
        <sz val="10"/>
        <color indexed="9"/>
        <rFont val="Arial"/>
        <family val="2"/>
      </rPr>
      <t xml:space="preserve">
(não retirar a formula da linha 22)</t>
    </r>
  </si>
  <si>
    <r>
      <t xml:space="preserve">QUADRO III A  -   Rendimentos  AUFERIDOS  x  Rendimentos  UTILIZADOS </t>
    </r>
    <r>
      <rPr>
        <b/>
        <sz val="13"/>
        <color indexed="9"/>
        <rFont val="Arial"/>
        <family val="2"/>
      </rPr>
      <t xml:space="preserve"> ( lançar apenas informações de aplicações financeiras)</t>
    </r>
  </si>
  <si>
    <r>
      <t>1 - Seguir o exemplo do subcomponente 1.2 e as demais orientações.
2 - Inserir quantas linhas forem necessárias.
3 - As metas a serem demonstradas são aquelas definidas no Projeto.
4 - As metas a serem demonstradas para os itens de despesa são aquelas colocadas, no Projeto, para cada produto e dentro de cada categoria de gasto BID (somente as que foram executadas parcial ou totalmente com recursos BID e/ou contrapartida). Exemplos: Título - Aquisição de equipamentos de TI; Quantitativo da Meta – 30; Descrição da Meta - 30 notebooks adquiridos; Indicador – Nº de notebooks adquiridos. Exemplo: Título - Capacitação em xxx; Quantitativo da Meta – 20; Descrição da Meta – 20 pessoas capacitadas em xxx; Indicador – Nº de pessoas capacitadas em xxx. Exemplo: Título - Consultoria para xxxx; Quantitativo da  Meta – 1; Descrição da Meta – 1 consultoria contratada para xxx; Indicador – Nº de consultorias contratadas para xxx.
5 – Indicar, junto à fórmula do indicador, na coluna “D”, os números que deram origem ao resultado apresentado nas colunas”E” e “F”. Se for uma relação percentual, indicar os números correspondentes ao numerador e denominador. Se for um quantitativo unitário, indicando, por exemplo, o número de eventos realizados, favor listar os eventos no campo Justificativas, na parte de baixo desta planilha. Todos os resultados apresentados devem estar claramente indicados. Para isso, se necessário, fazer uso do campo Justificativas.
6 - Apresentar, no campo Justificativas abaixo, além daquelas relativas aos dados inseridos neste Demonstrativo, as providências relacionadas ao levantamento dos dados para formarem os indicadores definidos para os componentes, subcomponentes e produtos. Isso, no caso de não ter sido possível a quantificação do indicador nesse momento.
7 – As células no Componente Nacional com indicação de "</t>
    </r>
    <r>
      <rPr>
        <b/>
        <sz val="10"/>
        <color indexed="9"/>
        <rFont val="Arial"/>
        <family val="2"/>
      </rPr>
      <t>CAMPO A SER PREENCHIDO PELO IRB</t>
    </r>
    <r>
      <rPr>
        <b/>
        <sz val="12"/>
        <color indexed="9"/>
        <rFont val="Arial"/>
        <family val="2"/>
      </rPr>
      <t>", serão informadas pelo IRB e ATRICON
8 – Apagar as orientações quando do envio desta planilha preenchida com os dados do TC.</t>
    </r>
  </si>
  <si>
    <r>
      <t>Quadro V – Execução Financeira por Categoria de Gasto</t>
    </r>
    <r>
      <rPr>
        <b/>
        <sz val="14"/>
        <color indexed="9"/>
        <rFont val="Arial"/>
        <family val="2"/>
      </rPr>
      <t xml:space="preserve"> (Fontes BID e Contrapartida, não incluídas as despesas com rendimentos de aplicações financeiras)</t>
    </r>
  </si>
  <si>
    <r>
      <t xml:space="preserve">TOTAL 
</t>
    </r>
    <r>
      <rPr>
        <sz val="10"/>
        <color indexed="9"/>
        <rFont val="Arial"/>
        <family val="2"/>
      </rPr>
      <t>(essas colunas devem ter valores iguais às colunas correspondentes no total do orçamento global, planilha 3)</t>
    </r>
  </si>
  <si>
    <r>
      <t xml:space="preserve">ORIENTAÇÕES: 1- Esta planilha deve ter informações cumulativas sobre os contratos e as aquisições efetuadas pelo TC no âmbito do PROMOEX. Assim sendo, devem ser registrados todos as aquisições e serviços, formalizados por meio de  contratos ou de nota de empenho. 
2- Incluir as inscrições em qualquer tipo de evento de capacitação (cursos, fóruns, seminários, congressos etc). 
3- Ficam dispensadas de registro nesta planilha somente as diárias pagas a servidores do próprio TC, mas aquelas pagas a servidores de outro TC e / ou de outros órgãos e entidades públicos devem ser aqui anotadas, colocando-se na coluna “f” (objeto da contratação) a expressão "pagamento de diárias para colaborador na (objeto da colaboração)". 
4- O contrato para aquisição de passagens pode ser anotado somente em um dos subcomponentes, acrescentando um asterisco e uma nota explicativa no campo das justificativas ao final desta planilha.
5- Anotar da mesma forma que os contratos para aquisições de passagens, os demais contratos que se referirem a mais de um produto/subcomponente, caso não se tenha estabelecido valores diferenciados no projeto, situação em que poderá ser colocado o valor respectivo em cada produto/subcomponente a que se refere.
6- No tocante às aquisições, anotar os itens adquiridos de forma resumida (coluna de Objeto) nos produtos/subcomponentes a que se referem, repetindo o nº do contrato e demais dados onde for necessário. 
7- Inserir a quantidade de linhas que forem necessárias, mas </t>
    </r>
    <r>
      <rPr>
        <b/>
        <u/>
        <sz val="10"/>
        <color indexed="9"/>
        <rFont val="Arial"/>
        <family val="2"/>
      </rPr>
      <t>não</t>
    </r>
    <r>
      <rPr>
        <b/>
        <sz val="10"/>
        <color indexed="9"/>
        <rFont val="Arial"/>
        <family val="2"/>
      </rPr>
      <t xml:space="preserve"> eliminar colunas.
</t>
    </r>
  </si>
  <si>
    <r>
      <t xml:space="preserve">ORIENTAÇÕES: 
1- Esta planilha deve ter informações cumulativas sobre todos os bens adquiridos, porém relacionados individualmente. 
2- Incluir tanto os bens considerados como material de consumo como os permanentes, e também os softwares. Descrevê-los adequadamente, indicando, no início da especificação se é material de consumo, material permanente ou software.
3- Na localização do bem, informar o nome da seção, divisão, secretaria etc, por extenso. 
4- No caso de o pagamento ter se dado em mais de uma fonte, indicar todas elas  na mesma célula.
5- Inserir a quantidade de linhas que forem necessárias, mas não eliminar colunas.                                                                                                                                                                                            
</t>
    </r>
    <r>
      <rPr>
        <b/>
        <sz val="10.5"/>
        <color indexed="9"/>
        <rFont val="Verdana"/>
        <family val="2"/>
        <charset val="1"/>
      </rPr>
      <t xml:space="preserve">Obs.: levantamento necessário também para a elaboração da  “Informação Financeira Complementar AF-300 6.02 (b)”. </t>
    </r>
    <r>
      <rPr>
        <b/>
        <sz val="10"/>
        <color indexed="9"/>
        <rFont val="Verdana"/>
        <family val="2"/>
        <charset val="1"/>
      </rPr>
      <t xml:space="preserve"> </t>
    </r>
  </si>
  <si>
    <r>
      <t xml:space="preserve">Fontes de Recursos Utilizadas  </t>
    </r>
    <r>
      <rPr>
        <sz val="12"/>
        <color indexed="26"/>
        <rFont val="Times New Roman"/>
        <family val="1"/>
      </rPr>
      <t xml:space="preserve"> (escrever  BID, Contrapartida, Aplicações Financeiras, Imprevistos e/ou Rec. Próprios do TC, conforme o caso.</t>
    </r>
  </si>
  <si>
    <t>100% das informações e serviços dos TCs, definidos para compor o Portal, disponibilizados até o final dessa fase do Programa</t>
  </si>
  <si>
    <t>7 participações de servidores em eventos relacionados ao Portal Nacional dos TCs.</t>
  </si>
  <si>
    <t>Aquisição de equipamentos de imagem</t>
  </si>
  <si>
    <t>Aquisição de equipamentos de imagem para utilização em eventos de interação com a sociedade.</t>
  </si>
  <si>
    <t>Participação em Eventos e visitas técnicas</t>
  </si>
  <si>
    <t>9 participações de servidores em eventos e visitas técnicas relacionados a métodos e processos de trabalho do TCE/SC.</t>
  </si>
  <si>
    <t>45 participações de servidores em eventos relacionados a LRF.</t>
  </si>
  <si>
    <t>31 participações de servidores em eventos relacionados a conceitos e procedimentos comuns  referentes a outros gastos públicos.</t>
  </si>
  <si>
    <t>44 participações de servidores em eventos relacionados a Soluções técnicas passíveis de compartilhamento e/ou cooperação técnica.</t>
  </si>
  <si>
    <t>6 eventos, acordos ou ações anuais de cooperação interinstitucional realizados em 5 anos</t>
  </si>
  <si>
    <t>15 participações de servidores em eventos relacionados de interação com a sociedade.</t>
  </si>
  <si>
    <t>53 participações de servidores em eventos relacionados a Auditorias de Resultado.</t>
  </si>
  <si>
    <t>269 participações de servidores em eventos na área de Planejamento Estratégico.</t>
  </si>
  <si>
    <t>131 usuários e gestores de TI capacitados em 05 anos</t>
  </si>
  <si>
    <t>131 participações de servidores em eventos de capacitação de usuários e gestores de TI.</t>
  </si>
  <si>
    <t xml:space="preserve">Desenvolver nova Página da Iternet
</t>
  </si>
  <si>
    <t>11 participações de servidores em eventos de capacitação de gestores de RH.</t>
  </si>
  <si>
    <t>37 participações de servidores da UEL em eventos de capacitação.</t>
  </si>
  <si>
    <t>16 participações de servidores da UEL em eventos de capacitação.</t>
  </si>
  <si>
    <t>15.500 Participações de servidores, agentes públicos e políticos em eventos  do TCSC voltados a capacitação de jurisdicionados.</t>
  </si>
  <si>
    <t>Adquirir 12 equipamentos multimídia para o ICON.</t>
  </si>
  <si>
    <t>556 participações de servidores em eventos de capacitação promovidos pelo ICON.</t>
  </si>
  <si>
    <t>556 participações de servidores em eventos de capacitação promovidos e/ou apoiados pelo ICON.</t>
  </si>
  <si>
    <r>
      <t xml:space="preserve">Programado Valor Total do Projeto 
</t>
    </r>
    <r>
      <rPr>
        <b/>
        <sz val="9"/>
        <color indexed="9"/>
        <rFont val="Arial"/>
        <family val="2"/>
      </rPr>
      <t>(indicar o orçamento total previsto, por  subcomponente, do recurso BID, no Projeto.
Os totais desta coluna deverão ser iguais aos Totais BID do Projeto c/c Termo Aditivo 01/12)</t>
    </r>
  </si>
  <si>
    <r>
      <t xml:space="preserve">Programado Valor Total do Projeto 
</t>
    </r>
    <r>
      <rPr>
        <b/>
        <sz val="9"/>
        <color indexed="9"/>
        <rFont val="Arial"/>
        <family val="2"/>
      </rPr>
      <t>(indicar o orçamento total previsto, por  subcomponente, do recurso Contrapartida Local, no Projeto, conforme Termo Aditivo nº 01 /2012.
Não incluir nesta coluna o montante relativo a contrapartida antecipada que deverá ser anotado na coluna " L")</t>
    </r>
  </si>
  <si>
    <t>Nº de Série, se existir, no caso dos veículos o nº da placa e do chassi</t>
  </si>
  <si>
    <t>Não há número de série</t>
  </si>
  <si>
    <t>B85YNO1400020</t>
  </si>
  <si>
    <t>B85YNO1400042</t>
  </si>
  <si>
    <t>B85YNO1400046</t>
  </si>
  <si>
    <t>B85YNO1400006</t>
  </si>
  <si>
    <t>B85YNO1400010</t>
  </si>
  <si>
    <t>B85YNO1400033</t>
  </si>
  <si>
    <t>B85YNO1400022</t>
  </si>
  <si>
    <t>B85YNO1400025</t>
  </si>
  <si>
    <t>B8BNOO1500002</t>
  </si>
  <si>
    <t>B85YNO1400017</t>
  </si>
  <si>
    <t>B85YNO1400013</t>
  </si>
  <si>
    <t>B85YNO1400001</t>
  </si>
  <si>
    <t>B85YNO1400002</t>
  </si>
  <si>
    <t>B85YNO1400029</t>
  </si>
  <si>
    <t>B85YNO1400009</t>
  </si>
  <si>
    <t>B85YNO1400030</t>
  </si>
  <si>
    <t>B85YNO1400026</t>
  </si>
  <si>
    <t>B85YNO1400048</t>
  </si>
  <si>
    <t>B85YNO1400019</t>
  </si>
  <si>
    <t>B85YNO1400011</t>
  </si>
  <si>
    <t>B85YNO1400031</t>
  </si>
  <si>
    <t>B85YNO1400015</t>
  </si>
  <si>
    <t>B85YNO1400028</t>
  </si>
  <si>
    <t>B85YNO1400016</t>
  </si>
  <si>
    <t>B85YNO1400035</t>
  </si>
  <si>
    <t>B85YNO1400003</t>
  </si>
  <si>
    <t>B8BNOO1500009</t>
  </si>
  <si>
    <t>B85YNO1400024</t>
  </si>
  <si>
    <t>B85YNO1400004</t>
  </si>
  <si>
    <t>B85YNO1400021</t>
  </si>
  <si>
    <t>B85YNO1400034</t>
  </si>
  <si>
    <t>B85YNO1400045</t>
  </si>
  <si>
    <t>B85YNO1400023</t>
  </si>
  <si>
    <t>B85YNO1400005</t>
  </si>
  <si>
    <t>B827R01900001</t>
  </si>
  <si>
    <t>B85YNO1400007</t>
  </si>
  <si>
    <t>B85YNO1400036</t>
  </si>
  <si>
    <t>B85YNO1400027</t>
  </si>
  <si>
    <t>B85YNO1400043</t>
  </si>
  <si>
    <t>B85YNO1400012</t>
  </si>
  <si>
    <t>B85YNO1400008</t>
  </si>
  <si>
    <t>B85YNO1400037</t>
  </si>
  <si>
    <t>B85YNO1400044</t>
  </si>
  <si>
    <t>B85YNO1400039</t>
  </si>
  <si>
    <t>B85YNO1400041</t>
  </si>
  <si>
    <t>B85YN01400047</t>
  </si>
  <si>
    <t>B8BN001500012</t>
  </si>
  <si>
    <t>B85YN01400018</t>
  </si>
  <si>
    <t>B85YN01400014</t>
  </si>
  <si>
    <t>B8BN001500004</t>
  </si>
  <si>
    <t>B8BN001500003</t>
  </si>
  <si>
    <t>B8BN001500005</t>
  </si>
  <si>
    <t>B8BN001500007</t>
  </si>
  <si>
    <t>B85YN01400049</t>
  </si>
  <si>
    <t>B8BN01500010</t>
  </si>
  <si>
    <t>B8BN01500006</t>
  </si>
  <si>
    <t>B8BN01500001</t>
  </si>
  <si>
    <t>B8BN01500011</t>
  </si>
  <si>
    <t>B8BN001500008</t>
  </si>
  <si>
    <t>401AZ23676DV5921N</t>
  </si>
  <si>
    <t>9BGTU75W09C153647 - MFW-7323</t>
  </si>
  <si>
    <t>9BGTU75W09C153228 - MFW-7363</t>
  </si>
  <si>
    <t>BRG849FC70</t>
  </si>
  <si>
    <t>BRG849FC71</t>
  </si>
  <si>
    <t>BRG850FD8D</t>
  </si>
  <si>
    <t>BRG850FH7J</t>
  </si>
  <si>
    <t>BRG849FD69</t>
  </si>
  <si>
    <t>BRG849FF7C</t>
  </si>
  <si>
    <r>
      <t xml:space="preserve">EM PROCESSO DE BAIXA POR FURTO
</t>
    </r>
    <r>
      <rPr>
        <b/>
        <sz val="10"/>
        <color indexed="8"/>
        <rFont val="Times New Roman"/>
        <family val="1"/>
      </rPr>
      <t>PROCESSO ADM 11/80386482</t>
    </r>
  </si>
  <si>
    <t>BRG849FE2D</t>
  </si>
  <si>
    <t>BRG850FI9O</t>
  </si>
  <si>
    <t>BRG850FD7L</t>
  </si>
  <si>
    <t>BRG849FS5L</t>
  </si>
  <si>
    <t>BRG849FW5R</t>
  </si>
  <si>
    <t>BRG849FF5R</t>
  </si>
  <si>
    <t>BRG850FD8I</t>
  </si>
  <si>
    <t>BRG850FD5Y</t>
  </si>
  <si>
    <t>BRG850FD3R</t>
  </si>
  <si>
    <t>BRG850FD9K</t>
  </si>
  <si>
    <t>BRG849FT6I</t>
  </si>
  <si>
    <t>BRG850FR5T</t>
  </si>
  <si>
    <t>BRG849FQ8Y</t>
  </si>
  <si>
    <t>BRG849FC7U</t>
  </si>
  <si>
    <t>BRG849FF5T</t>
  </si>
  <si>
    <t>BRG849FR4I</t>
  </si>
  <si>
    <t>BRG849FW2E</t>
  </si>
  <si>
    <t>BRG849FJ7U</t>
  </si>
  <si>
    <t>BRG849FT8H</t>
  </si>
  <si>
    <t>BRG849FRT5</t>
  </si>
  <si>
    <t>BRG849FF3G</t>
  </si>
  <si>
    <t>BRG849F2E4</t>
  </si>
  <si>
    <t>BRG849FO90</t>
  </si>
  <si>
    <t>BRG849FJ7N</t>
  </si>
  <si>
    <t>BRG849F6GT</t>
  </si>
  <si>
    <t>BRG849F7C4</t>
  </si>
  <si>
    <t>BRG849FN1S</t>
  </si>
  <si>
    <t>BRG849FP9L</t>
  </si>
  <si>
    <t>BRG849FV5J</t>
  </si>
  <si>
    <t>BRG849FE7C</t>
  </si>
  <si>
    <t>BRG849FM8A</t>
  </si>
  <si>
    <t>BRG849FY01</t>
  </si>
  <si>
    <t>BRG849FA2V</t>
  </si>
  <si>
    <t>BRG849FB2X</t>
  </si>
  <si>
    <t>BRG849FL9G</t>
  </si>
  <si>
    <t>BRG849FC5H</t>
  </si>
  <si>
    <t>BRG849FB6K</t>
  </si>
  <si>
    <t>BRG849F3X1</t>
  </si>
  <si>
    <t>BRG849FC9I</t>
  </si>
  <si>
    <t>BRG849FF5G</t>
  </si>
  <si>
    <t>BRG849FQ8B</t>
  </si>
  <si>
    <t>BRG849FM4E</t>
  </si>
  <si>
    <t>BRG849FF7G</t>
  </si>
  <si>
    <t>BRG849FC6Y</t>
  </si>
  <si>
    <t>BRG849FK6D</t>
  </si>
  <si>
    <t>BRG849FS4C</t>
  </si>
  <si>
    <t>BRG849FJ5Z</t>
  </si>
  <si>
    <t>BRG849FZ5T</t>
  </si>
  <si>
    <t>BRG849FH6A</t>
  </si>
  <si>
    <t>9BG8U75COBC121528 - MIF-1576</t>
  </si>
  <si>
    <t>9BG8U75COBC12635 - MIF-1576</t>
  </si>
  <si>
    <t>1A168PT97</t>
  </si>
  <si>
    <t>1A168PY6H</t>
  </si>
  <si>
    <t>1A168PB6R</t>
  </si>
  <si>
    <t>1A168PJ8L</t>
  </si>
  <si>
    <t>1A168PP0U</t>
  </si>
  <si>
    <t>1A168PO9I</t>
  </si>
  <si>
    <t>1A168PU8L</t>
  </si>
  <si>
    <t>1A168PJ1W</t>
  </si>
  <si>
    <t>1A168PF5C</t>
  </si>
  <si>
    <t>1A168PB6Q</t>
  </si>
  <si>
    <t>1A168PF6Y</t>
  </si>
  <si>
    <t>1A168PA2L</t>
  </si>
  <si>
    <t>1A168PL6C</t>
  </si>
  <si>
    <t>1A168PV7U</t>
  </si>
  <si>
    <t>1A168PZ8J</t>
  </si>
  <si>
    <t>1A168PH3D</t>
  </si>
  <si>
    <t>1A168PB9O</t>
  </si>
  <si>
    <t>1A168PH0K</t>
  </si>
  <si>
    <t>1A168PR8M</t>
  </si>
  <si>
    <t>1A168PY3G</t>
  </si>
  <si>
    <t>1A168PC5H</t>
  </si>
  <si>
    <t>1A168PQ3M</t>
  </si>
  <si>
    <t>1A168PM71</t>
  </si>
  <si>
    <t>1A168PH6S</t>
  </si>
  <si>
    <t>1A168PG6H</t>
  </si>
  <si>
    <t>1A168PM4F</t>
  </si>
  <si>
    <t>1A168PE8V</t>
  </si>
  <si>
    <t>1A168PD4M</t>
  </si>
  <si>
    <t>1A168PQX6</t>
  </si>
  <si>
    <t>1A168PB4J</t>
  </si>
  <si>
    <t>1A168PZ3F</t>
  </si>
  <si>
    <t>1A168PK5G</t>
  </si>
  <si>
    <t>1A168PG0M</t>
  </si>
  <si>
    <t>1A168PR9V</t>
  </si>
  <si>
    <t>1A168PL7F</t>
  </si>
  <si>
    <t>1A168PV5H</t>
  </si>
  <si>
    <t>1A168PT4N</t>
  </si>
  <si>
    <t>1A168PS8J</t>
  </si>
  <si>
    <t>1A168PA3F</t>
  </si>
  <si>
    <t>1A168PR7J</t>
  </si>
  <si>
    <t>1A168PD8P</t>
  </si>
  <si>
    <t>1A168PI9J</t>
  </si>
  <si>
    <t>1A168PG8K</t>
  </si>
  <si>
    <t>1A168PY3D</t>
  </si>
  <si>
    <t>1A168PW5T</t>
  </si>
  <si>
    <t>1A168PK6W</t>
  </si>
  <si>
    <t>1A168PZ8L</t>
  </si>
  <si>
    <t>1A168PU3N</t>
  </si>
  <si>
    <t>1A168PR6B</t>
  </si>
  <si>
    <t>1A168PN7J</t>
  </si>
  <si>
    <t>1A168PG4U</t>
  </si>
  <si>
    <t>1A168PS0M</t>
  </si>
  <si>
    <t>1A168PC6Y</t>
  </si>
  <si>
    <t>1A168PH3J</t>
  </si>
  <si>
    <t>1A168PI7F</t>
  </si>
  <si>
    <t>1A168PV5D</t>
  </si>
  <si>
    <t>1A168PX1K</t>
  </si>
  <si>
    <t>1A168PJ7L</t>
  </si>
  <si>
    <t>1A168PE5C</t>
  </si>
  <si>
    <t>1A168PA8G</t>
  </si>
  <si>
    <t>1A168PW0I</t>
  </si>
  <si>
    <t>1A168PT8P</t>
  </si>
  <si>
    <t>1A168PQ3N</t>
  </si>
  <si>
    <t>1A168PJ6H</t>
  </si>
  <si>
    <t>1A168PV6H</t>
  </si>
  <si>
    <t>1A168PO0I</t>
  </si>
  <si>
    <t>1A168PB6Y</t>
  </si>
  <si>
    <t>1A168PY9K</t>
  </si>
  <si>
    <t>1A168PV6T</t>
  </si>
  <si>
    <t>1A168PM6N</t>
  </si>
  <si>
    <t>A  execução do projeto está praticamente concluída, faltando apenas, entre os produtos mínimos, a execução do Plano Estratégico de Tecnologia da Informação. Em diversos produtos, como demonstrado na Planilha 4 - Físico programado, a execução suplantou o projetado.</t>
  </si>
  <si>
    <t>Tornou-se prática corrente no TCE/SC a celebração de convênios com órgãos que possam contribuir para a efetividade das ações do TCE-SC, bem como inúmeras ações de interação com a sociedade são realizadas anualmente.</t>
  </si>
  <si>
    <t xml:space="preserve">Os principais processos de controle externo foram redesenhados e a aprtir de 2011 começaram a ser transformados em porcessos eletrônicos, acompanhando os avanços no judiciário nacional e entre os próprios Tribunais de Contas. </t>
  </si>
  <si>
    <t>O Plano Estratégico do TCE/SC foi prorrogado para abranger também o exercício de 2012, buscando-se a efetividade da sistemática de monitoramento e avaliação do plano e dos projetos.</t>
  </si>
  <si>
    <t>Os instrumentos da política de gestão de pessoas estão sendo implantandos, bem como foi ampliada a execução do plano de capacitação.</t>
  </si>
  <si>
    <t>A UEL está implantada e em pleno funcionamento, atendendo as demandas do programa nos prazos regulamentares.</t>
  </si>
  <si>
    <t>DATA</t>
  </si>
  <si>
    <t>NOME</t>
  </si>
  <si>
    <t>OBJETO</t>
  </si>
  <si>
    <t>Portas Abertas</t>
  </si>
  <si>
    <t>O TCE/SC recebeu a visita de 25 alunos do curso de Direito, do Centro Universitário Barriga Verde (UNIBAVE) da cidade de Orleans.</t>
  </si>
  <si>
    <t>Estudantes da 1ª fase do Curso de Tecnólogo em Gestão Pública do Grupo UNIASSELVI/FAMEBLU, de Blumenau, visitaram o Tribunal de Contas de Santa Catarina.</t>
  </si>
  <si>
    <t>O TCE/SC recebeu a visita de sete representantes do Centro de Referência da Assistência Social (CRAS) e da Secretaria Municipal da Assistência Social da Criança e do Adolescente, ambos de Blumenau.</t>
  </si>
  <si>
    <t>Programa "Portas Abertas" contou com a participação de 21 estudantes do primeiro semestre do curso de Dirieto do Centro Universitário Barriga Verde (UNIVABE), de Orleans.</t>
  </si>
  <si>
    <t>Realização de ação do programa "Portas Abertas" direcionado a sete representantes da Câmara de Vereadores de Benedito Novo.</t>
  </si>
  <si>
    <t>TCE/SC recebeu 46 alunos do ensino fundamental, médio e superior de municípios da grande Florianópolis em parceria com o curso "Educação para Cidadania - Construindo Um Novo Olhar" da Escola do Legislativo, da Assembléia Legislativa (ALESC).</t>
  </si>
  <si>
    <t>O Tribunal de Contas do Estado recebeu a visita de 60 estudantes do ensino médio, participantes do "Instituto Crescer", ONG de Itajaí conveniada com o programa "Educação Fiscal".</t>
  </si>
  <si>
    <t>Dia Internacional de Combate a Corrupção</t>
  </si>
  <si>
    <t>Participação do Dia Internacional de Combate à Corrupção com debates e passeata em florianópolis, evento organizado pelo Ministério Público do Estado (MP/SC) com o apoio do TCE/SC e dos demais parceiros da Campanha "O que você tem a ver com a corrupção?".</t>
  </si>
  <si>
    <t>Campanha em favor da Criança e do Adolescente</t>
  </si>
  <si>
    <t xml:space="preserve">Apoio pelo TCE/SC em campanha do Governo do Estado para incentivar servidores, empresários, profissionais liberais e contabilistas à contribuírem para programas sociais desenvolvidos por meio do Fundo de Infância e Adolescência (FIA/SC). </t>
  </si>
  <si>
    <t>Lançamento do Portal do Cidadão</t>
  </si>
  <si>
    <t>Disponibilzação à sociedade de informações sobre a gestão pública dos 293 municípios de Santa Catarina através do site do Tribunal de Contas.</t>
  </si>
  <si>
    <t>O TCE/SC recebeu a visita de 45 alunos de pós-graduação do Curso de Aperfeiçoamento de Oficiais da Polícia Militar (CAO)</t>
  </si>
  <si>
    <t xml:space="preserve">Distribuição de Revistra em Quadrinhos </t>
  </si>
  <si>
    <t>"No Fim das Contas...", gibi produzido pelo TCE/SC para explicar a atuação do TCE/SC ao público infanto-juvenil, foi distribuído na rede escolar estadual (50 mil exemplares) com o apoio operacional da Secretaria de Estado da Educação</t>
  </si>
  <si>
    <t>Programa Portas Abertas recebe 30 alunos de Curso Superior da Polícia Militar (CSP).</t>
  </si>
  <si>
    <t>O TCE/SC recebeu a visita de estudantes do Instituto Estadual de Educação e do Colégio Henrique Stodieck, de Florianópolis, e estagiários do Programa Antonieta de Barros (PAB) da ALESC.</t>
  </si>
  <si>
    <t xml:space="preserve">Visita de 21 alunos de Economia da Universidade para o Desenvolvimento do Alto Vale do Itajaí (Unidavi), de Rio do Sul. </t>
  </si>
  <si>
    <t>Visita de 28 acadêmicos da 6ª fase do curso de Ciências Contábeis da Faculdade de Itapiranga (FAI).</t>
  </si>
  <si>
    <t xml:space="preserve">Visita de 23 alunos do curso de Direito da Faculdade Sinergia, de Navegantes. </t>
  </si>
  <si>
    <t>Concurso de Redação</t>
  </si>
  <si>
    <t>Concurso estadual de redação com o tema "Tribunal de Contas - orientar e fiscalizar a aplicação do dinheiro público em favor da sociedade", realizado com apoio opercaional da Secretaria de Estado da Educação, envolvendo aproximadamente 200 mil alunos do ensino médio</t>
  </si>
  <si>
    <t>Visita de 40 vereadores da Associação das Câmaras Municipais do Noroeste (Acanor) e 20 vereadores mirins do Estado.</t>
  </si>
  <si>
    <t>Palestra para 12 controladores internos da Associação dos Municípios do Alto Vale do Itajaí (AMAVI), no auditório do TCE/SC.</t>
  </si>
  <si>
    <t>Dia Internacional de Combate à Corrupção</t>
  </si>
  <si>
    <t>Distribuição de panfletos nos Terminais de transporte coletivo da capital, em campanha de combate à corrupção, em ação conjunta com outras instuições e entidades,  coordenada pela rede de controle da gestão pública.</t>
  </si>
  <si>
    <t>Revista Controle Público</t>
  </si>
  <si>
    <t>Lançamento de publicação com a finalidade de ofercer à sociedade uma espécie de prestação de contas sobre as ações e resultados do TCE/SC.</t>
  </si>
  <si>
    <t>Visita de cerca de 60 vereadores e assessores da Associação das Câmaras de Vereadores de Entrerios (Acaverios) e do município de Piratuba ao TCE/SC.</t>
  </si>
  <si>
    <t>Mobilização contra  a corrupção</t>
  </si>
  <si>
    <t>Mobilização pelo Dia Internacional de Combate à Corrupção envolvendo outras instituições públicas e entidades em local aberto e com a participação de estudantes (crianças) da rede pública com diversas atrações</t>
  </si>
  <si>
    <t>Vídeo Institucional do TCE/SC</t>
  </si>
  <si>
    <t>Apresentação a conselheiros, auditores substituto de conselheiros, representante do Ministério Público junto ao TCE/SC e servidores da casa, a versão compacta do vídeo institucional que produzido com recursos do PROMOEX e que será utilizado em atividades externas (eventos de capacitação de jurisdicionados e de interação com a sociedade) do TCE/SC.</t>
  </si>
  <si>
    <t>Visita de 24 alunos do 1º ano do Curso de Direito da UNIFAE,  de Blumenau.</t>
  </si>
  <si>
    <t xml:space="preserve">Publicação "Para onde vai o seu Dinheiro" </t>
  </si>
  <si>
    <t>Publicação do 6º número da série "Para onde vai o seu Dinheiro", versão simplificada do parecer prévio do TCE/SC sobre as contas do governo do estado de 2007.</t>
  </si>
  <si>
    <t xml:space="preserve">Visita de 45 estudantes do curso de Gestão Pública da Universidade do Contestado, de Canoinhas. </t>
  </si>
  <si>
    <t xml:space="preserve">Visita de 33 alunos de Ciências Contábeis da Universidade do Oeste de Santa Catarina - UNOESC - Campus de Joaçaba. </t>
  </si>
  <si>
    <t>Instalação da Ouvidoria</t>
  </si>
  <si>
    <t>Início do funcionamento da Ouvidoria do TCE/SC criando um canal de diálogo e interação com os cidadãos e a sociedade.</t>
  </si>
  <si>
    <t>Visita de 45 estudantes das 6ª e 8ª fase do curso de Ciências Contábeis da Universidade do Contestado, Canoinhas.</t>
  </si>
  <si>
    <t>Painel de Referência sobre Abastecimento de Água</t>
  </si>
  <si>
    <t>Realização de painel de referência com entidades organizadas da sociedade civil visando a definição da matriz de planejamento de auditoria operacional destinada a avaliar o sistema de abastecimento de água potável do município de Florianópolis.</t>
  </si>
  <si>
    <t>Câmara Cidadã</t>
  </si>
  <si>
    <t>Evento promovido pela Câmra de Vereadores de Florianópolis, realizado nos arredores da Praça XV de novembro (centro de Florianópolis), em que o TCE/SC montou estande disponibilizando as publicações editadas pela própria instituição e veiculando o video intitucional, que conta um pouco da história e da função do Tribunal.</t>
  </si>
  <si>
    <t xml:space="preserve">Visita de nove vereadores mirins da Câmara Jovem do Município de São Domingos. </t>
  </si>
  <si>
    <t>Mobilização com a participação de outras instituições públicas e entidades no âmbito da campanha "O que você tem a ver com a corrupção"?", envolvendo passeata com estudantes e atrações artísticas.</t>
  </si>
  <si>
    <t>Publicação do 5º número da série "Para onde vai o seu Dinheiro", versão simplificada do parecer prévio do TCE/SC sobre as contas do governo do estado de 2006.</t>
  </si>
  <si>
    <t>Lançamento nacional da campanha contra a corrupção</t>
  </si>
  <si>
    <t>Campanha "O que você tem a ver com a corrupção" iniciada em Santa catarina pelo Ministério Público Estadual em parceria com o TCE/SC passou a ser nacional, com a adesão de diversos órgãos federais.</t>
  </si>
  <si>
    <t>Disponibilização da primeira edição do Diário Oficial Eletrônico do TCE/SC (DOTC) tornando-se o veículo oficial de comunicação dos atos processuais e administrativos do TCE/SC.</t>
  </si>
  <si>
    <t>Painel de Referência sobre Serviço de Atendimento Móvel de Urgência (SAMU)</t>
  </si>
  <si>
    <t>Realização de painel de referência com entidades organizadas da sociedade civil visando a definição da matriz de planejamento de auditoria operacional destinada a avaliar Serviço de Atendimento Móvel de Urgência (SAMU) do estado de Santa Catarina.</t>
  </si>
  <si>
    <t xml:space="preserve">Visita de cerca de 50 alunos do ensino fundamental e médio da rede pública de Florianópolis e São José. </t>
  </si>
  <si>
    <t>Boletim Informação</t>
  </si>
  <si>
    <t>Distribuição do nº 88 do Boletim Informação à órgãos públicos, unidades jurisdicionadas, bibliotecas, universidades, imprensa e a cidadãos interessados.</t>
  </si>
  <si>
    <t>O TCE/SC recebeu a visita de 29 alunos do Curso de Formação de Oficiais da Polícia Militar.</t>
  </si>
  <si>
    <t>Dia Municipal do Cidadão da Paz</t>
  </si>
  <si>
    <t>Participação do TCE/SC no Dia Municipal do Cidadão da Paz, promovido pela Prefeitura Municipal de Florianópolis e Associação dos Magistrados Catarinense (AMC).</t>
  </si>
  <si>
    <t>Fórum sobre Saneamento Básico</t>
  </si>
  <si>
    <t>O Tribunal de Contas do Estado promoveu fórum sobre saneamento básico, com o objetivo principal de buscar subsídios para firmar um entendimento sobre os aspectos, jurídicos, econômicos, contábeis e operacionais desse tipo de serviço.</t>
  </si>
  <si>
    <t>Transmissão das Sessões Plenárias pela televisão e internet</t>
  </si>
  <si>
    <t>Primeira transmissão ao vivo pela televisão e internet das Sessões Plenárias do TCE/SC</t>
  </si>
  <si>
    <t xml:space="preserve">Edição do 6º número da Revista do TCE/SC com conteúdo variado. </t>
  </si>
  <si>
    <t>TCE/SC  lança o quarto número da série "Para onde vai o seu dinheiro 4", versão simplificada do parecer prévio do Tribunal de Contas de Santa Catarina sobre as contas do Governo do Estado de 2005.</t>
  </si>
  <si>
    <t>Campanha "O que você tem a ver com a corrupção"</t>
  </si>
  <si>
    <t xml:space="preserve">Apresentação inicial da campanha em Joinville pela Associação Catarinense do Ministério Público que conta com a parceria do TCE/SC. </t>
  </si>
  <si>
    <t>Educação Fiscal</t>
  </si>
  <si>
    <t xml:space="preserve">Distribuição de exemplares da publicação "Para onde vai o seu dinheiro - 4" à participantes do curso de à distância de Disseminadores de Educação Fiscal da Escola de Educação Fazendária (ESAF), atendendo solicitação da coordenação do Programa Nacional de Educação Fiscal. </t>
  </si>
  <si>
    <t>Sistema de Processos  Online</t>
  </si>
  <si>
    <t xml:space="preserve">Disponibilização por e-mail de informações personalizadas e atualizadas sobre os processos que tramitam no TCE/SC a partir de cadastramento no site do TCE/SC. </t>
  </si>
  <si>
    <t>O presidente do TCE/SC, conselheiro José Carlos Pacheco, participou no posto da Polícia Rodoviária Federal, em  Biguaçú, de mais uma atividade da campnha "O que você tem a ver com a corrupção?"</t>
  </si>
  <si>
    <t>Visita de cerca de 30 alunos do ensino médio do Instituto Estadual de Educação e das Escolas Básicas Estaduais Ivo Silveira e Maria Tereza, de Palhoça, na Grande Florianópolis.</t>
  </si>
  <si>
    <t>Visita de 46 alunos do 9º período de Direito Financeiro e 10º período de Direito Tributário do curso de Direito da UNISUL, campus Pedra Branca e Norte da Ilha.</t>
  </si>
  <si>
    <t xml:space="preserve">Visita de cerca de 20 estudantes de ensino fundamental e médio da Escola de Educação Básica Dom Daniel Hostin, do município de Matos Costa. </t>
  </si>
  <si>
    <t>Revista do TCE</t>
  </si>
  <si>
    <t>Edição do 5º número da Revista do TCE com artigos (principalmente de servidores da casa, notícias, atos normativos e administrativos).</t>
  </si>
  <si>
    <t>Painel de Referência sobre a fiscalização ambiental em Santa Catarina</t>
  </si>
  <si>
    <t>Realização de painel de referência com entidades organizadas da sociedade civil visando a definição da matriz de planejamento de auditoria operacional destinada a avaliar os procedimentos realizados pela Fundação do Meio Ambiente (Fatma) na apuração das infrações ambientais.</t>
  </si>
  <si>
    <t>Debate sobre a corrupção na administração pública</t>
  </si>
  <si>
    <t>Realização de debate, aberto ao público, no auditório do TCE/SC, para marcar a passagem do Dia Internacional Contra a Corrupção, em promoção conjunta com o Instituto Rui Barbosa (IRB).</t>
  </si>
  <si>
    <t>O Tribunal de Contas de Santa Catarina e o Instituto Ruy Barbosa vão realizar, entre os dias 27 e 29 de março, o "Seminário Internacional: Corrupção e Sociedade - o pensar, o querer, o fazer" no CentroSul, em Florianópolis.</t>
  </si>
  <si>
    <t>O Tribunal de Contas do Estado de Santa Catarina, disponibilizou aos gestores públicos e à população o terceiro número da série "Para onde vai o seu dinheiro" a versão simplificada do parece prévio do òrgão sobre as contas do governo do estado.</t>
  </si>
  <si>
    <t>Lançamento do Selo do Seminário Internacional sobre corrupção</t>
  </si>
  <si>
    <t>O Tribunal de Contas de Santa Catarina lançou, um selo para promoção do "Seminário Internacional: Corrupção e Sociedade - o pensar, o querer, o fazer, o selo será utilizado em todas as correspondências expedidas pelo Órgão até a data do evento.</t>
  </si>
  <si>
    <t>Foi apresentada a comunidade na 21ª Feira do Livro, a obra "Tribunal de Contas de Contas de Santa Catarina: 50 anos de história", livro sobre os principais fatos ocorridos desde a sua criação, em 4 de novembro de 1955</t>
  </si>
  <si>
    <t>Debate sobre o controle social no terceiro setor</t>
  </si>
  <si>
    <t>O Tribunal de Contas do Estado (TCE) e o Tribunal de Contas da União (TCU) promoveram debate sobre o controle social no terceiro setor, realizado no auditório do Conselho Regional de Contabilidade (CRC), em Florianópolis</t>
  </si>
  <si>
    <t>TCE/SC orienta Liga das Escolas de Samba</t>
  </si>
  <si>
    <t>O Tribunal de Contas orienta cerca de 35 integrantes da Liga de Escolas de Samba de Florianópolis (LIESF) sobre a prestação de contas de recursos públicos, recebidos pela entidade através de convênios e subvenções sociais.</t>
  </si>
  <si>
    <t xml:space="preserve"> Boletim de Informação no Site do TCE/SC</t>
  </si>
  <si>
    <t>Disponibilização da edição nº 80 do Boletim de Informação, no site do Tribunal de Contas de Santa Catarina.</t>
  </si>
  <si>
    <t>Projeto Leitura</t>
  </si>
  <si>
    <t>O Tribunal de Contas encerrou a terceira edição do Projeto Leitura, com arrecadação de 1.660 livros, que foram doados para seis instituições da Grande Florianópolis, o ato foi realizado no auditório do TCE.</t>
  </si>
  <si>
    <t>21ª Feira do Livro</t>
  </si>
  <si>
    <t>"Para onde vai o seu dinheiro 3"</t>
  </si>
  <si>
    <t>Seminário Internacional sobre corrupção</t>
  </si>
  <si>
    <t>Adesão da PRF à campanha de combate à corrupção</t>
  </si>
  <si>
    <t>"Para onde vai o seu dinheiro 4"</t>
  </si>
  <si>
    <t>Diário Oficial Eletrônico do TCE/SC</t>
  </si>
  <si>
    <t>Produto 2.1.2 - Instrumentos de interação com a sociedade ampliados e implementados</t>
  </si>
  <si>
    <t>Produto 2.1.1 - Cooperação institucional com o Ministério Público, o Poder Judiciário e os Poderes Legislativos Estadual e Municipal, implantada</t>
  </si>
  <si>
    <t>MINISTÉRIO PÚBLICO DO ESTADO DE SANTA CATARINA</t>
  </si>
  <si>
    <t>COOPERAÇÃO A EXECUÇÃO DA NOVA ETAPA DA CAMPANHA INTITULADA "O QUE VOCÊ TEM A VER COM A CORRUPÇÃO?" DESTINADA, PRINCIPALMENTE, AO PÚBLICO INFANTIL E JUVENIL, ATRAVÉS DE CARTILHA A SER DISTRIBUÍDA AO PUBLICO ALVO.</t>
  </si>
  <si>
    <t>ESTABELECER FORMAS DE COOPERAÇÃO ENTRE O TCE/SC E O MP/SC, PARA APRIMORAR O DESEMPENHO DE SUAS ATRIBUIÇÕES CONSTITUCIONAIS E LEGAIS, EM ESPECIAL, AS ATIVIDADES DE CONTROLE EXTERNO DOS ATOS DA ADMINISTRAÇÃO PÚBLICA, ATRAVÉS DA PROMOÇÃO DE ATIVIDADES DE CAPACITAÇÃO E APERFEIÇOAMENTO DOS AGENTES PÚBLICOS E DO INTERCÂMBIO DE INFORMAÇÕES ENTRE OS SIGNATÁRIOS; PRAZO: ATÉ 08/04/2009</t>
  </si>
  <si>
    <t>SECRETARIA DA RECEITA FEDERAL</t>
  </si>
  <si>
    <t>INTERCÂMBIO DE INFORMAÇÕES DE INTERESSE RECÍPROCO.</t>
  </si>
  <si>
    <t>TRIBUNAL DE JUSTIÇA  SC</t>
  </si>
  <si>
    <t>APRIMORAMENTO DO DESEMPENHO DAS RESPECTIVAS ATRIBUIÇÕES CONSTITUCIONAIS E LEGAIS, MEDIANTE O DESENVOLVIMENTO ORGANIZACIONAL E DOS SEUS RECURSOS HUMANOS, BEM COMO NO DESENVOLVIMENTO DE TECNOLOGIAS DA INFORMAÇÃO.</t>
  </si>
  <si>
    <t>ASSEMBLÉIA LEGISLATIVA - ALESC</t>
  </si>
  <si>
    <t>A COOPERAÇÃO RECÍPROCA NA ÁREA DE FISCALIZAÇÃO, CONTROLE E A REALIZAÇÃO DE ATIVIDADES DE CAPACITAÇÃO, INTERCÂMBIO E COOPERAÇÃO TÉCNICO-CIENTÍFICA E CULTURAL.</t>
  </si>
  <si>
    <t>CONTROLADORIA-GERAL DA UNIÃO - CGU</t>
  </si>
  <si>
    <t>AUDITORIA DE PROJETOS DO BID</t>
  </si>
  <si>
    <t>TRIBUNAL DE CONTAS DA UNIÃO - TCU</t>
  </si>
  <si>
    <t xml:space="preserve">COOPERAÇÃO PARA FISCALIZAR A APLICAÇÃO DE RECURSOS PÚBLICOS FEDERAIS REPASSADOS ÀS UNIDADES ESTADUAIS E MUNICIPAIS DO ESTADO DE SANTA CATARINA, BEM COMO PARA REALIZAR TREINAMENTO E INTERCÂMBIOS DE NORMAS E JURISPRUDÊNCIA. </t>
  </si>
  <si>
    <t xml:space="preserve">PODER EXECUTIVO / GABINETE DO GOVERNADOR </t>
  </si>
  <si>
    <t>CONSTITUI OBJETO DO PRESENTE TERMO DE COOPERAÇÃO TÉCNICA A PROMOÇÃO DE AÇÕES E ATIVIDADES QUE CONTRIBUAM PARA O PROCESSO DE DESENVOLVIMENTO E IMPLANTAÇÃO DO SISTEMA INTEGRADO DE PLANEJAMENTO E GESTÃO FISCAL DO ESTADO DE SANTA CATARINA - SIGEF/SC, INTEGRADO AOS SISTEMAS INFORMATIZADOS DESENVOLVIDOS PELO CONTROLE EXTERNO, EM ESPECIAL AO SISTEMA DE FISCALIZAÇÃO INTEGRADA DE GESTÃO E-SFINGE.</t>
  </si>
  <si>
    <t>CENTRO DE INFORMÁTICA E AUTOMAÇÃO DO ESTADO DE SC</t>
  </si>
  <si>
    <t>COOPERAÇÃO MÚTUA PARA IMPLEMENTAÇÃO E ATUALIZAÇÃO DO SISTEMA INSTANTÂNIO DE APOIO AO CONTROLE INTERNO - SIACI.</t>
  </si>
  <si>
    <t>CONSELHO REGIONAL DE ENGENHARIA E ARQUITETURA - CREA</t>
  </si>
  <si>
    <t>COOPERAÇÃO DOS ASPECTOS CONCERNENTES À REGULARIDADE NA EXECUÇÃO DOS PROJETOS, ORÇAMENTOS, EXECUÇÕES DE OBRAS OU PRESTAÇÕES DE SERVIÇOS QUE ENVOLVAM AS ÁREAS DE ENGENHARIA, ARQUITETURA, AGRONOMIA E ATIVIDADES AFINS E CORRELATAS EM QUE SEJAM PARTES AS UNIDADES DA ADMINISTRAÇÃO DIRETA E INDIRETA DOS MUNICÍPIOS OU DO ESTADO DE SANTA CATARINA, EM ESPECIA A FISCALIZAÇÃO DAS ANOTAÇÕES DE RESPONSABILIDADE TÉCNICA - ART PERANTE O CREA-SC;  PROMOVER ATIVIDADES DE APERFEIÇOAMENTO, CAPACITAÇÃO, CURSOS, DIVULGAÇÃO DE ATIVIDADES E ARTIGOS TÉCNICOS, BEM COMO A REALIZAÇÃO DE EVENTUAIS INSPEÇÕES E/OU VISTORIAS EM OBRAS PÚBLICAS.</t>
  </si>
  <si>
    <t>ESTABELECER MECANISMOS DE ATUAÇÃO PARA COMBATER IRREGULARIDADES NAS CONTRATAÇÕES DE SERVIDORES TEMPORÁRIOS E DE MÃO DE OBRA MEDIANTE CONTRATOS DE SERVIÇOS TERCEIRIZADOS NO ÂMBITO DOS PODERES PÚBLICOS MUNICIPAIS E ESTADUAL DE SANTA CATARINA, VISANDO A ADEQUAÇÃO LEGISLATIVA DO ESTADO E MUNICÍPIOS PARA UTILIZAÇÃO DE TAIS INSTRUMENTOS, REGULARIDADE NO DESENVOLVIMENTO DAS ATIVIDADES DESEMPENHADAS E FISCALIZAÇÃO DO ATENDIMENTO AOS PRECEITOS LEGAIS ATINENTES</t>
  </si>
  <si>
    <t>APRIMORAR O DESEMPENHO DE SUAS ATRIBUIÇÕES CONSTITUCIONAIS E LEGAIS, EM ESPECIAL, AS ATIVIDADES DE CONTROLE EXTERNO DOS ATOS DA ADMINISTRAÇÃO PÚBLICA, ATRAVÉS DA PROMOÇÃO DE ATIVIDADES DE CAPACITAÇÃO E APERFEIÇOAMENTO DOS AGENTES PÚBLICOS E DO INTERCÂMBIO DE INFORMAÇÕES ENTRE OS ÓRGÃOS SIGNATÁRIOS; VIGÊNCIA: O PRESENTE TERMO DE COOPERAÇÃO TERÁ VIGÊNCIA DE 2 (DOIS) ANOS CONTADO DA DATA DA SUA ASSINATURA; DATA DA ASSINATURA: 12 DE NOVEMBRO DE 2009</t>
  </si>
  <si>
    <t>O PRESENTE TERMO DE COOPERAÇÃO TEM POR OBJETO PROMOVER O INTERCÂMBIO E A COOPERAÇÃO TÉCNICA, CIENTÍFICA E OPERACIONAL ENTRE AS PARTES CELEBRANTES, VISANDO A ESTABELECER UM MECANISMO DE AÇÃO CONJUNTA E EFICIENTE DE FISCALIZAÇÃO DE FORMA A ASSEGURAR O CUMPRIMENTO DAS NORMAS DE ACESSIBILIDADE NOS PASSEIOS PÚBLICOS E NAS EDIFICAÇÕES PÚBLICAS E DE USO COLETIVO, ENVOLVENDO A ELABORAÇÃO DE REQUISITOS E A SUA OPERACIONALIZAÇÃO, POR INTERMÉDIO DE AÇÕES PREVENTIVAS, EDUCATIVAS E FISCALIZATÓRIAS.</t>
  </si>
  <si>
    <t>CONSELHO NACIONAL DOS MINISTÉRIOS PUBLICOS - CNMP</t>
  </si>
  <si>
    <t>ACORDO DE COOPERAÇÃO TÉCNICA NA ÁREA DE FISCALIZAÇÃO</t>
  </si>
  <si>
    <t>TRIBUNAL DE CONTAS DA UNIÃO - TCU e CONTROLADORIA GERAL DA UNIÃO</t>
  </si>
  <si>
    <t>ARTICULAÇÃO DE ESFORÇOS, FORMAÇÃO DE PARCERIAS ESTRATÉGICAS E DEFINIÇÃO DE DIRETRIZES EM COMUM, POR MEIO DO ESTABELECIMENTO DE COMPROMISSOS E AÇÕES CONJUNTAS, COM O OBJETIVO DE VIABILIZAR O APOIO A AÇÕES DE FISCALIZAÇÃO NO ÂMBITO DE CADA PARTÍCIPE E A COOPERAÇÃO CONJUNTA PARA ESTRUTURAÇÃO E FUNCIONAMENTO DE REDE DE RELACIONAMENTO ENTRE ÓRGÃOS E ENTIDADES PÚBLICAS VOLTADAS PARA A FISCALIZAÇÃO E O CONTROLE DA GESTÃO PÚBLICA.</t>
  </si>
  <si>
    <t>JUNTA COMERCIAL DO ESTADO DE SANTA CATARIAN - JUCESC</t>
  </si>
  <si>
    <t xml:space="preserve">PROMOVER A INTERLIGAÇÃO DOS SISTEMAS INFORMATIZADOS ENTRE A JUCESC E O TCE/SC UTILIZANDO OS RECURSOS TECNOLÓGICOS DISPONÍVEIS, VISANDO A CONSECUÇÃO DE MEIOS DE ACESSO PARA PESQUISAS MÚTUAS A BASE DE DADOS DE AMBOS OS SISTEMAS. </t>
  </si>
  <si>
    <t>SENADO FEDERAL / INSTITUTO LEGISLATIVO BRASILEIRO - ILB</t>
  </si>
  <si>
    <t>PROMOVER A COOPERAÇÃO TÉCNICO-CIENTÍFICA E CULTURAL E O INTERCÂMBIO DE INFORMAÇÕES E EXPERIÊNCIAS, VISANDO À FORMAÇÃO, AO APERFEIÇOAMENTO E À ESPECIALIZAÇÃO TÉCNICA DE RECURSOS HUMANOS, BEM COMO AO DESENVOLVIMENTO INSTITUCIONAL, MEDIANTE IMPLEMENTAÇÃO DE AÇÕES, PROGRAMAS, PROJETOS E ATIVIDADES COMPLEMENTARES DE INTERESSES COMUNS.</t>
  </si>
  <si>
    <t>O PRESENTE TERMO TEM POR OBJETO A COOPERAÇÃO TÉCNICA ENTRE AS PARTES, VISANDO FACILITAR UMA ATUAÇÃO INTEGRADA, MEDIANTE A MANUTENÇÃO DE UM CANAL ABERTO E PERMANENTE DE COMUNICAÇÃO E TROCA DE INFORMAÇÕES, NO SENTIDO DA EFETIVAÇÃO DOS DIREITOS CONTEMPLADOS NO ORDENAMENTO JURÍDICO BRASILEIRO A FAVOR DA POPULAÇÃO INFANTOJUVENIL, COM ÊNFASE PARA AFERIÇÃO DO EFETIVO RESPEITO À GARANTIA DE PRIORIDADE ABSOLUTA À CRIANÇA E AO ADOLESCENTE NOS ORÇAMENTOS PÚBLICOS.</t>
  </si>
  <si>
    <t>ANO</t>
  </si>
  <si>
    <t>INSTITUIÇÃO</t>
  </si>
  <si>
    <r>
      <t xml:space="preserve">Até 2º Semestre 2012
</t>
    </r>
    <r>
      <rPr>
        <b/>
        <sz val="9"/>
        <color indexed="22"/>
        <rFont val="Arial"/>
        <family val="2"/>
      </rPr>
      <t xml:space="preserve">
(não retirar as fórmulas)</t>
    </r>
  </si>
  <si>
    <r>
      <t xml:space="preserve">Progresso </t>
    </r>
    <r>
      <rPr>
        <b/>
        <sz val="12"/>
        <color indexed="8"/>
        <rFont val="Arial"/>
        <family val="2"/>
      </rPr>
      <t>até o 1º</t>
    </r>
    <r>
      <rPr>
        <b/>
        <sz val="12"/>
        <color indexed="10"/>
        <rFont val="Arial"/>
        <family val="2"/>
      </rPr>
      <t xml:space="preserve"> </t>
    </r>
    <r>
      <rPr>
        <b/>
        <sz val="12"/>
        <rFont val="Arial"/>
        <family val="2"/>
      </rPr>
      <t>semestre de 2012 (%)  
(E/B *100)</t>
    </r>
  </si>
  <si>
    <r>
      <t>Progresso</t>
    </r>
    <r>
      <rPr>
        <b/>
        <sz val="12"/>
        <color indexed="10"/>
        <rFont val="Arial"/>
        <family val="2"/>
      </rPr>
      <t xml:space="preserve"> </t>
    </r>
    <r>
      <rPr>
        <b/>
        <sz val="12"/>
        <color indexed="8"/>
        <rFont val="Arial"/>
        <family val="2"/>
      </rPr>
      <t>até o 2º</t>
    </r>
    <r>
      <rPr>
        <b/>
        <sz val="12"/>
        <color indexed="10"/>
        <rFont val="Arial"/>
        <family val="2"/>
      </rPr>
      <t xml:space="preserve"> </t>
    </r>
    <r>
      <rPr>
        <b/>
        <sz val="12"/>
        <rFont val="Arial"/>
        <family val="2"/>
      </rPr>
      <t>semestre de 2012 (%) 
(F/B*100)</t>
    </r>
  </si>
  <si>
    <t xml:space="preserve">Aquisição de passagens aéreas para servidores e conselheiros, bem como colaboradores eventuais de outra esfera de governo </t>
  </si>
  <si>
    <t>OBS: Em função da decisão administrativa deste Tribuna de suprimir do Programa (Processo ADM 12/80292005 - 20/08/2012) o Produto "Desenvolver Aplicativo" do Subcomponente "2.5. Desenvolvimento da política e da gestão da tecnologia de informação", conforme informado a essa Direção Nacional, através do Ofício UEL/TCE-SC nº 21.569/2012, de 30/10/2012, em consideração as orientações técnicas e recomendações da CGU e dessa UCP, há uma correção de redução de valores a ser considerada no referido subcomponente, ou seja, coluna "Até o 1º Semestre 2012" da fonte "BID", valor reduzido R$ 20.000,00 (vinte mil reais), e na  no coluna "Até o 1º Semestre 2012" da fonte "Local", valor reduzido R$ 55.041,11 (cinquenta e cinco mil quarenta um reais e onze centavos).</t>
  </si>
  <si>
    <t>CONTRATO 15/2012</t>
  </si>
  <si>
    <t>PRISM BRB - 1997</t>
  </si>
  <si>
    <t>PRISM BRB - 1996</t>
  </si>
  <si>
    <t>IMPRESSOART EDITORA GRÁFICA LTDA
CNPJ 13.704.494/0001-37</t>
  </si>
  <si>
    <r>
      <t xml:space="preserve">CONTRATO 16/2012 </t>
    </r>
    <r>
      <rPr>
        <b/>
        <sz val="8"/>
        <color rgb="FFFF0000"/>
        <rFont val="Times New Roman"/>
        <family val="1"/>
      </rPr>
      <t>(2)</t>
    </r>
  </si>
  <si>
    <t>IMPRESSÃO DA APOSTILA DO XIV CICLO DE ESTUDOS DE CONTROLE DA ADMINISTRAÇÃO PÚBLICA, COM 4.500 EXEMPLARES.</t>
  </si>
  <si>
    <t xml:space="preserve">AS APOSTILAS FORAM DISTRIBUIDAS AOS JURISDICIONADOS QUE PARTICIPARAM DO XIV CICLO DE ESTUDOS DA ADMINISTRAÇÃO MUNICIPAL. </t>
  </si>
  <si>
    <t>IMPRESSÃO DA "REVISTA CONTROLE PÚBLICO" COM 2 EDIÇÕES, COM 2000 EXEMPLARES CADA, TOTALIZANDO, 4000 EXEMPLARES, E O LIVRO "PARA ONDE VAI O SEU DINHEIRO 10" COM A IMPRESSÃO DE 3000 EXEMPLARES.</t>
  </si>
  <si>
    <t>IMPRESSÃO DO LIVRO "PARECER RÉVIO SOBRE AS CONTAS PRESTADAS PELO GOVERNADOR DO ESTADO - EXERCÍCIO 2011", COM 500 EXEMPLARES, E A "CARTILHA INÍCIO DO MANDATO - ORIETAÇÕES AOS GESTORES PÚBLICOS MUNICIPAIS",  COM A IMPRESSÃO DE 6000 EXEMPLARES.</t>
  </si>
  <si>
    <t>CONTRATO 67/2012</t>
  </si>
  <si>
    <t>CBR 1396/2012 E CBR 4341/2012</t>
  </si>
  <si>
    <t>CONTRATAÇÃO DE SERVIÇOS DE RÁDIO DIFUSÃO OBJETIVANDO A IMPLEMENTAÇÃO DE NOVOS CANAIS DE COMUNICAÇÃO DO TRIBUNAL DE CONTAS DE SANTA CATARINA (TCE/SC) E A SOCIEDADE CATARINENSE</t>
  </si>
  <si>
    <t>SILVIO LODDI ME
CNPJ 79.937.983/0001-47</t>
  </si>
  <si>
    <t>CONTRATO 42/2012</t>
  </si>
  <si>
    <t>CBR 5298/2006</t>
  </si>
  <si>
    <t>DISPENSADO</t>
  </si>
  <si>
    <t>CBR 5298/2006 E CBR 2930/2007</t>
  </si>
  <si>
    <t xml:space="preserve">CBR 5298/2006 </t>
  </si>
  <si>
    <t>CBR 3383/2011</t>
  </si>
  <si>
    <t>A AQUISIÇÃO DE 1 (UM) VEÍCULO AUTOMOTOR TIPO SEDAN 3 VOLUMES ANO 2012/2013, MODELO FIAT LINEA ESSENCE 1.8 16V DUALOGIC FLEX 4P PARA SER UTILIZADO PELA ÁREA TÉCNICA NAS AÇÕES DE CONTROLE EXTERNO.</t>
  </si>
  <si>
    <t>PRIMA VEÍCULOS LTDA
CNPJ 05.930.088/0001-64</t>
  </si>
  <si>
    <t>O VEÍCULO FOI INCORPARADOS A FROTA DESTE TRIBUNAL SOB A RESPONSABILIDADE DO DEPARTAMENTO DE TRANSPORTE PARA SEREM UTILIZADOS NAS ATIVIDADES DE FISCALIZAÇÃO. O VEÍCULO ADQUIRIDO FOI TOMBADOS PELO SISTEMA DE PATRIMÔNIO DESTE TRIBUNAL, DEVIDAMENTE IDENTIFICADOS E DUCUMENTALMENTE LEGALIZADOS PERANTE AO DETRAN ESTADUAL. O VEÍCULOS DIPÕE DE GARANTIA DO FABRICANTE DE TRÊS ANOS, SENDO QUE APÓS A VENCIMENTO DA GARANTIA OS MESMOS PASSARÃO A DISPOR DE ASSISTÊNCIA TÉCNCA ATRAVÉS DA CONTRATAÇÃO DE SERVIÇOS TERCERIZADOS ESPECIALIZADOS.</t>
  </si>
  <si>
    <t>CONTRATO 53/2012</t>
  </si>
  <si>
    <t>PRISM BRB - 1986</t>
  </si>
  <si>
    <t>TECHNOLOGY SUPPLY INFORMÁTICA COMÉRCIO IMPORTAÇÃO E EXPORTAÇÃO LTDA
CNPJ 03.437.082/0001-24</t>
  </si>
  <si>
    <t>OS SOFTWARES FORAM INSTALADOS NOS EQUIPAMENTOS DAS ÁREAS TÉCNICAS PELA DIRETROIA DE INFORMÁTICA E SÃO GERENCIADOS PELO DEPARTAMENTO DE SUPORTE. SENDO QUE, OS CONHECIMENTOS ADQUIRIDOS COM O PROCESSO DE CAPACITAÇÃO JÁ FORAM ASSIMILADOS E ESTÃO SENDO APLICADOS NO USO DO SOFTWARE COMO FERRAMENTA DE AUDITORIA.</t>
  </si>
  <si>
    <t>CONTRATO  58/2012</t>
  </si>
  <si>
    <t>PAIDÉIA CONSULTORIA E SERVIÇOS EM EDUCAÇÃO LTDA
CNPJ 01.694.740/0001-38</t>
  </si>
  <si>
    <t>CONTRATO CANCELADO</t>
  </si>
  <si>
    <t>CBR 3410/2012</t>
  </si>
  <si>
    <t>PRISM BR B1931</t>
  </si>
  <si>
    <t>AQUISIÇÃO DE 105 COMPUTADORES DE MESA COM DOIS MUNITORES.</t>
  </si>
  <si>
    <t>CONTRATO Nº 0020/2012 E 1º TERMO ADITIVO</t>
  </si>
  <si>
    <t>ILHA SEVICE SERVIÇOS DE INFORMÁTICA LTDA
CNPJ 85.240.869/0001-66</t>
  </si>
  <si>
    <t xml:space="preserve">OS 102 COMPUTADORES DE MESA ADQUIRIDOS ESTÃO SOB A RESPONSABILIDADE DA DIRETIRIA DE INFORMÁTICA E EM USO NAS DIVERSAS ÁREAS DO TCE/SC, CONFORME RELATÓRIO DA RELAÇÃO DE BENS (PLANILHA 7). TODOS ESTÃO DEVIDAMENTE TOMBADOS E IDENTIFICAS PELO PATRIMÔNIO (REGISTRADO NO SISTEMA PATRIMONIAL DESTE TRIBUNAL C/PLAQUETAS DE IDENTIFICAÇÃO PATRIMONIAL) CONFORME DETERMINA LEGISLAÇÃO VIGENTE, BEM COMO, TODOS OS EQUIPAMENTOS APRESENTAM GARANTIA DO FORNECEDOR.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</si>
  <si>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CONTRATO 60/2012</t>
  </si>
  <si>
    <t>VIVAWEB INTERNET LTDA ME
07.784.953/0001-37</t>
  </si>
  <si>
    <t>CONTRATO 35/2012</t>
  </si>
  <si>
    <t>JEXPERTS TECNOLOGIA LTDA
CNPJ 05.231.453/0001-42</t>
  </si>
  <si>
    <t xml:space="preserve">CBR 1649/2012 </t>
  </si>
  <si>
    <t>MUSICAL JOINVILLE COMÉRCIO DE INSTRUMENTOS MUSICAIS LTDA
CNPJ 01.738.245/0001-83</t>
  </si>
  <si>
    <t xml:space="preserve">DOS 4 ESQUIPAMENTOS DE SONORIZAÇÃO ESTÃO SOB A RESPONSABILIDADE DO INSTITUTO DE CONTAS - ICON PARA USO NAS DIVERSAS ATIVIDADES DE CAPACITAÇÃO DO TRIBUNAL DE CONTAS,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</si>
  <si>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AUTORIZAÇÃO DE FORNECIMENTO Nº 0350/2012 DE 11/07/2012
NE 2012NE001203 DE 11/07/2012
NE 2012NE002002 DE 13/11/2012</t>
  </si>
  <si>
    <t>AUTORIZAÇÃO DE FORNECIMENTO Nº 0351/2012 DE 11/07/2012
NE 2012NE001964 DE 11/07/2012</t>
  </si>
  <si>
    <t>MARKA COMÉRCIO DE MATERIAIS E EQUIPAMENTOS</t>
  </si>
  <si>
    <t>Microcomputador com dois monitores Ilha Way IWP-807, com processador de núcleo duplo</t>
  </si>
  <si>
    <t>Informática - Diretor</t>
  </si>
  <si>
    <t>Informática - Suporte</t>
  </si>
  <si>
    <t>Gab. Cons. Adircélio Moraes</t>
  </si>
  <si>
    <t>DAP - Div.4</t>
  </si>
  <si>
    <t>DAP - Inspetoria 1</t>
  </si>
  <si>
    <t>DAP - Apoio</t>
  </si>
  <si>
    <t>DAP - Div.3</t>
  </si>
  <si>
    <t>DAP - Div.2</t>
  </si>
  <si>
    <t>informática - desenvolvimento</t>
  </si>
  <si>
    <t>DMU - Div.8</t>
  </si>
  <si>
    <t>DMU - Diretor</t>
  </si>
  <si>
    <t>DMU - Apoio e Tec. Infor.</t>
  </si>
  <si>
    <t>DMU - Div. 7</t>
  </si>
  <si>
    <t>SEG - COAS - Div. Elab. Dec.</t>
  </si>
  <si>
    <t>DMU - Insp. 3</t>
  </si>
  <si>
    <t>DAP - Diretor</t>
  </si>
  <si>
    <t>DMU - Div. 9</t>
  </si>
  <si>
    <t>DMU - Div.9</t>
  </si>
  <si>
    <t>SEG - DICE</t>
  </si>
  <si>
    <t>DMU - Div.3</t>
  </si>
  <si>
    <t>DMU - Div 7</t>
  </si>
  <si>
    <t>Gab. Salomão Ribas</t>
  </si>
  <si>
    <t>SEG - Gabinete Secretario</t>
  </si>
  <si>
    <t>SEG - Coord. Cont.Doc.Proc.</t>
  </si>
  <si>
    <t>SEG - Coas</t>
  </si>
  <si>
    <t>ICON</t>
  </si>
  <si>
    <t>SEG - CODE</t>
  </si>
  <si>
    <t>Microcomputador Ilha Way IWP-8007,placa mãe GA-B75M-D3H</t>
  </si>
  <si>
    <t>Sistema de Som</t>
  </si>
  <si>
    <t>Sedan Fiat Linea 2012</t>
  </si>
  <si>
    <t>9DB1105BCD1554426</t>
  </si>
  <si>
    <t>Transporte</t>
  </si>
  <si>
    <t>AUTORIZAÇÃO DE FORNECIMENTO Nº 0350/2012 DE 11/07/2012</t>
  </si>
  <si>
    <t xml:space="preserve">AUTORIZAÇÃO DE FORNECIMENTO Nº 0350/2012 </t>
  </si>
  <si>
    <t>020/2012</t>
  </si>
  <si>
    <t>020/2012 / TA 01</t>
  </si>
  <si>
    <t xml:space="preserve">AUTORIZAÇÃO DE FORNECIMENTO Nº 0351/2012 </t>
  </si>
  <si>
    <t>CONTRATO 53/2012 / TA 01</t>
  </si>
  <si>
    <t>CAW0002450901</t>
  </si>
  <si>
    <t>CAW0002451002</t>
  </si>
  <si>
    <t>CAW0002451103</t>
  </si>
  <si>
    <t>CAW0002451204</t>
  </si>
  <si>
    <t>NIHIL</t>
  </si>
  <si>
    <t>Item</t>
  </si>
  <si>
    <t>Rec</t>
  </si>
  <si>
    <t>Código Comp/Sbcmp</t>
  </si>
  <si>
    <t>Credor</t>
  </si>
  <si>
    <t>CGC/CPF</t>
  </si>
  <si>
    <t>Nat. Desp.</t>
  </si>
  <si>
    <t>OB</t>
  </si>
  <si>
    <t>Data</t>
  </si>
  <si>
    <t>Título de Crédito (NF, Recibo)</t>
  </si>
  <si>
    <t>Valor</t>
  </si>
  <si>
    <t>2 IMPREVISTOS</t>
  </si>
  <si>
    <t>2.2.2</t>
  </si>
  <si>
    <t>ALYSSON MATTJE</t>
  </si>
  <si>
    <t>932.937.479-49</t>
  </si>
  <si>
    <t>33.90.14</t>
  </si>
  <si>
    <t>2012OB001433</t>
  </si>
  <si>
    <t>COMPROVANTE DE DEPÓSITO CC BANCO DO BRASIL
Nº AUTENTICAÇÃO A.8A2.8B3.02A.D97.307</t>
  </si>
  <si>
    <t>CAPACITAÇÃO</t>
  </si>
  <si>
    <t>RODRIGO DUARTE SILVA</t>
  </si>
  <si>
    <t>823.202.099-72</t>
  </si>
  <si>
    <t>COMPROVANTE DE DEPÓSITO CC BANCO DO BRASIL
Nº AUTENTICAÇÃO D.979.AB8.0C5.F57.20A</t>
  </si>
  <si>
    <t>ADELQUI RECH</t>
  </si>
  <si>
    <t>564.471.409-87</t>
  </si>
  <si>
    <t>2012OB001434</t>
  </si>
  <si>
    <t>COMPROVANTE DE DEPÓSITO CC BANCO DO BRASIL
Nº AUTENTICAÇÃO A.5E9.7A5.499.E11.31D</t>
  </si>
  <si>
    <t>ERASMO MANUEL DOS SANTOS</t>
  </si>
  <si>
    <t>464.496.129-91</t>
  </si>
  <si>
    <t>COMPROVANTE DE DEPÓSITO CC BANCO DO BRASIL
Nº AUTENTICAÇÃO 4.A60.C83.616.0C2.E55</t>
  </si>
  <si>
    <t>HÉLIO DOS SANTOS</t>
  </si>
  <si>
    <t>432.561.399-49</t>
  </si>
  <si>
    <t>COMPROVANTE DE DEPÓSITO CC BANCO DO BRASIL
Nº AUTENTICAÇÃO C.B79.622.4CF.086.B1F</t>
  </si>
  <si>
    <t>ESTELAMARIS DE CARLI CALGARO</t>
  </si>
  <si>
    <t>417.260.069-72</t>
  </si>
  <si>
    <t>M.1</t>
  </si>
  <si>
    <t>PONTE AÉREA VIAGENS E TURISMO LTDA</t>
  </si>
  <si>
    <t>00.729.367/0001-40</t>
  </si>
  <si>
    <t>33.90.33</t>
  </si>
  <si>
    <t>2012OB001470</t>
  </si>
  <si>
    <t>COMPROVANTE DE DEPÓSITO CC BANCO DO BRASIL
Nº AUTENTICAÇÃO A.972.048.1C8.789.712</t>
  </si>
  <si>
    <t>2012OB001528</t>
  </si>
  <si>
    <t>COMPROVANTE DE DEPÓSITO CC BANCO DO BRASIL
Nº AUTENTICAÇÃO 1.61D.DF5.B78.E51.D27</t>
  </si>
  <si>
    <t>DAVI SOLONCA</t>
  </si>
  <si>
    <t>458.789.949-68</t>
  </si>
  <si>
    <t>COMPROVANTE DE DEPÓSITO CC BANCO DO BRASIL
Nº AUTENTICAÇÃO 1.D7D.ED0.BC0.86A.F36</t>
  </si>
  <si>
    <t>FABÍOLA SCHMITT ZENKER</t>
  </si>
  <si>
    <t>029.409.979-42</t>
  </si>
  <si>
    <t>COMPROVANTE DE DEPÓSITO CC BANCO DO BRASIL
Nº AUTENTICAÇÃO 5.D35.613.FFB.292.89E</t>
  </si>
  <si>
    <t>GEORGE BRASIL PASCHOAL PITSICA</t>
  </si>
  <si>
    <t>004.734.189-08</t>
  </si>
  <si>
    <t>COMPROVANTE DE DEPÓSITO CC BANCO DO BRASIL
Nº AUTENTICAÇÃO 8.753.860.5B3.E93.FAB</t>
  </si>
  <si>
    <t>GERALDO JOSÉ GOMES</t>
  </si>
  <si>
    <t>030.297.588-85</t>
  </si>
  <si>
    <t>COMPROVANTE DE DEPÓSITO CC BANCO DO BRASIL
Nº AUTENTICAÇÃO 3.0F2.88E.DE8.016.1C5</t>
  </si>
  <si>
    <t>JAIRO ARRUDA MALINVERNI</t>
  </si>
  <si>
    <t>494.075.899-00</t>
  </si>
  <si>
    <t>COMPROVANTE DE DEPÓSITO CC BANCO DO BRASIL
Nº AUTENTICAÇÃO A.C29.B53.A3F.668.4FD</t>
  </si>
  <si>
    <t>JAMES LUCIANI</t>
  </si>
  <si>
    <t>549.020.109-68</t>
  </si>
  <si>
    <t>COMPROVANTE DE DEPÓSITO CC BANCO DO BRASIL
Nº AUTENTICAÇÃO 2.AE0.0C5.A28.693.9E5</t>
  </si>
  <si>
    <t>MARCIA CHISTINA MARTINS DA SILVA DE MAGALHÃES</t>
  </si>
  <si>
    <t>399.299.652-20</t>
  </si>
  <si>
    <t>COMPROVANTE DE DEPÓSITO CC BANCO DO BRASIL
Nº AUTENTICAÇÃO 0.80A.340.767.61C.197</t>
  </si>
  <si>
    <t>MARIA THEREZA SSIMÕES CORDEIRO</t>
  </si>
  <si>
    <t>588.034.839-34</t>
  </si>
  <si>
    <t>COMPROVANTE DE DEPÓSITO CC BANCO DO BRASIL
Nº AUTENTICAÇÃO D.B85.B7E.9AF.06A.A8A</t>
  </si>
  <si>
    <t>REINALDO GOMES FERREIRA</t>
  </si>
  <si>
    <t>542.629.099-72</t>
  </si>
  <si>
    <t>COMPROVANTE DE DEPÓSITO CC BANCO DO BRASIL
Nº AUTENTICAÇÃO 4.789.B63.6D5.64F.39B</t>
  </si>
  <si>
    <t>COMPROVANTE DE DEPÓSITO CC BANCO DO BRASIL
Nº AUTENTICAÇÃO A.F23.BA7.99A.404.C72</t>
  </si>
  <si>
    <t>ROSE MARIA BENTO</t>
  </si>
  <si>
    <t>510.810.169-49</t>
  </si>
  <si>
    <t>COMPROVANTE DE DEPÓSITO CC BANCO DO BRASIL
Nº AUTENTICAÇÃO 2.F04.A40.D56.B88.58F</t>
  </si>
  <si>
    <t>SANDRO LUIZ NUNES</t>
  </si>
  <si>
    <t>014.389.769-17</t>
  </si>
  <si>
    <t>COMPROVANTE DE DEPÓSITO CC BANCO DO BRASIL
Nº AUTENTICAÇÃO 2.D39.D56.E44.CAA.FEE</t>
  </si>
  <si>
    <t>TEREZINHA DE JESUS BASTO DA SILVA</t>
  </si>
  <si>
    <t>605.772.669-34</t>
  </si>
  <si>
    <t>COMPROVANTE DE DEPÓSITO CC BANCO DO BRASIL
Nº AUTENTICAÇÃO 5.A1C.47C.F85.086.716</t>
  </si>
  <si>
    <t>2012OB001529</t>
  </si>
  <si>
    <t>COMPROVANTE DE DEPÓSITO CC BANCO DO BRASIL
Nº AUTENTICAÇÃO B.CEF.D21.200.1CD.9E1</t>
  </si>
  <si>
    <t>COMPROVANTE DE DEPÓSITO CC BANCO DO BRASIL
Nº AUTENTICAÇÃO 1.348.E22.8E8.C22.0F2</t>
  </si>
  <si>
    <t>COMPROVANTE DE DEPÓSITO CC BANCO DO BRASIL
Nº AUTENTICAÇÃO 4.AA8.889.AA5.497.725</t>
  </si>
  <si>
    <t>COMPROVANTE DE DEPÓSITO CC BANCO DO BRASIL
Nº AUTENTICAÇÃO E.DC5.221.D4E.1D5.EF8</t>
  </si>
  <si>
    <t>2012OB001576</t>
  </si>
  <si>
    <t>COMPROVANTE DE DEPÓSITO CC BANCO DO BRASIL
Nº AUTENTICAÇÃO 6.7A7.30D.778.B67.508</t>
  </si>
  <si>
    <t>COMPROVANTE DE DEPÓSITO CC BANCO DO BRASIL
Nº AUTENTICAÇÃO 7.665.48D.1DF.C34.C91</t>
  </si>
  <si>
    <t>COMPROVANTE DE DEPÓSITO CC BANCO DO BRASIL
Nº AUTENTICAÇÃO E.B8A.965.E5A.03A.1DE</t>
  </si>
  <si>
    <t>COMPROVANTE DE DEPÓSITO CC BANCO DO BRASIL
Nº AUTENTICAÇÃO 8.BAA.133.404.299.88C</t>
  </si>
  <si>
    <t>ADRIANA REGINA DIAS CARDOSO</t>
  </si>
  <si>
    <t>600.878.209-78</t>
  </si>
  <si>
    <t>2012OB001596</t>
  </si>
  <si>
    <t>COMPROVANTE DE DEPÓSITO CC BANCO DO BRASIL
Nº AUTENTICAÇÃO 6.D41.37F.DF7.2AA.D9A</t>
  </si>
  <si>
    <t>COMPROVANTE DE DEPÓSITO CC BANCO DO BRASIL
Nº AUTENTICAÇÃO 3.BF4.449.C0A.0B8.CF5</t>
  </si>
  <si>
    <t>ANA PAULA MACHADO COSTA</t>
  </si>
  <si>
    <t>888.653.049-87</t>
  </si>
  <si>
    <t>COMPROVANTE DE DEPÓSITO CC BANCO DO BRASIL
Nº AUTENTICAÇÃO E.065.881.B61.680.627</t>
  </si>
  <si>
    <t>AZOR EL ACHKAR</t>
  </si>
  <si>
    <t>932.709.849-87</t>
  </si>
  <si>
    <t>COMPROVANTE DE DEPÓSITO CC BANCO DO BRASIL
Nº AUTENTICAÇÃO A.8DD.05B.E44.A47.945</t>
  </si>
  <si>
    <t>DENISE REGINA STRUECKER</t>
  </si>
  <si>
    <t>447.988.060-72</t>
  </si>
  <si>
    <t>COMPROVANTE DE DEPÓSITO CC BANCO DO BRASIL
Nº AUTENTICAÇÃO D.606.981.9BE.090.3E8</t>
  </si>
  <si>
    <t>COMPROVANTE DE DEPÓSITO CC BANCO DO BRASIL
Nº AUTENTICAÇÃO 7.252.889.962.873.3BA</t>
  </si>
  <si>
    <t>COMPROVANTE DE DEPÓSITO CC BANCO DO BRASIL
Nº AUTENTICAÇÃO 1.9DA.1EF.D63.12C.6BD</t>
  </si>
  <si>
    <t>COMPROVANTE DE DEPÓSITO CC BANCO DO BRASIL
Nº AUTENTICAÇÃO 8.BF0.9C7.681.0D6.17E</t>
  </si>
  <si>
    <t>MOUGHAN LARROYD BONNASSIS</t>
  </si>
  <si>
    <t>912.065.969-53</t>
  </si>
  <si>
    <t>COMPROVANTE DE DEPÓSITO CC BANCO DO BRASIL
Nº AUTENTICAÇÃO 9.AA6.685.9B6.456.218</t>
  </si>
  <si>
    <t>NILSOM ZANATTO</t>
  </si>
  <si>
    <t>898.576.319-91</t>
  </si>
  <si>
    <t>COMPROVANTE DE DEPÓSITO CC BANCO DO BRASIL
Nº AUTENTICAÇÃO C.7EA.90A.3E4.855.FBB</t>
  </si>
  <si>
    <t>COMPROVANTE DE DEPÓSITO CC BANCO DO BRASIL
Nº AUTENTICAÇÃO D.731.CD9.6CD.99A.B5D</t>
  </si>
  <si>
    <t xml:space="preserve">RICARDO JOSÉ DA SILVA </t>
  </si>
  <si>
    <t>521.002.869-00</t>
  </si>
  <si>
    <t>COMPROVANTE DE DEPÓSITO CC BANCO DO BRASIL
Nº AUTENTICAÇÃO B.734.43E.07A.7AC.1E9</t>
  </si>
  <si>
    <t>RODRIGO LUZ GLÓRIA</t>
  </si>
  <si>
    <t>799.845.339-72</t>
  </si>
  <si>
    <t>COMPROVANTE DE DEPÓSITO CC BANCO DO BRASIL
Nº AUTENTICAÇÃO D.7CA.177.C35.EC4.742</t>
  </si>
  <si>
    <t>ROGÉRIO FELISBINO DA SILVA</t>
  </si>
  <si>
    <t>671.582.189-53</t>
  </si>
  <si>
    <t>COMPROVANTE DE DEPÓSITO CC BANCO DO BRASIL
Nº AUTENTICAÇÃO 1.727.481.4E4.3B9.4F2</t>
  </si>
  <si>
    <t>SANDRO DAROS DE LUCA</t>
  </si>
  <si>
    <t>951.097.909-06</t>
  </si>
  <si>
    <t>COMPROVANTE DE DEPÓSITO CC BANCO DO BRASIL
Nº AUTENTICAÇÃO 3.32E.CF5.D56.93B.9F1</t>
  </si>
  <si>
    <t>2012OB001646</t>
  </si>
  <si>
    <t>COMPROVANTE DE DEPÓSITO CC BANCO DO BRASIL
Nº AUTENTICAÇÃO B.EFD.51A.91D.3F3.446</t>
  </si>
  <si>
    <t>COMPROVANTE DE DEPÓSITO CC BANCO DO BRASIL
Nº AUTENTICAÇÃO F.737.14E.EB8.631.B5C</t>
  </si>
  <si>
    <t>COMPROVANTE DE DEPÓSITO CC BANCO DO BRASIL
Nº AUTENTICAÇÃO 9.DAE.72F.4F8.A95.D3C</t>
  </si>
  <si>
    <t>COMPROVANTE DE DEPÓSITO CC BANCO DO BRASIL
Nº AUTENTICAÇÃO F.8BE.820.E82.CB9.1AA</t>
  </si>
  <si>
    <t>MARIA THEREZA SIMÕES CORDEIRO</t>
  </si>
  <si>
    <t>COMPROVANTE DE DEPÓSITO CC BANCO DO BRASIL
Nº AUTENTICAÇÃO F.39A.A9D.30B.25B.D8D</t>
  </si>
  <si>
    <t>KLIWER SCHMITT</t>
  </si>
  <si>
    <t>003.999.029-02</t>
  </si>
  <si>
    <t>COMPROVANTE DE DEPÓSITO CC BANCO DO BRASIL
Nº AUTENTICAÇÃO 4.0ED.226.8B3.DEF.7D5</t>
  </si>
  <si>
    <t>COMPROVANTE DE DEPÓSITO CC BANCO DO BRASIL
Nº AUTENTICAÇÃO 7.D97.0F4.813.599.2FD</t>
  </si>
  <si>
    <t>COMPROVANTE DE DEPÓSITO CC BANCO DO BRASIL
Nº AUTENTICAÇÃO A.C1A.DA0.21F.F4A.F44</t>
  </si>
  <si>
    <t>CLÁUCIA MATTJIE</t>
  </si>
  <si>
    <t>016.173.239-93</t>
  </si>
  <si>
    <t>COMPROVANTE DE DEPÓSITO CC BANCO DO BRASIL
Nº AUTENTICAÇÃO C.D1E.85C.A08.161.940</t>
  </si>
  <si>
    <t>LUIZ CARLOS WISINTAINER</t>
  </si>
  <si>
    <t>432.830.559-04</t>
  </si>
  <si>
    <t>COMPROVANTE DE DEPÓSITO CC BANCO DO BRASIL
Nº AUTENTICAÇÃO E.05C.18D.CFD.0A9.43C</t>
  </si>
  <si>
    <t>NÉVELIS SCHEFFER SIMÃO</t>
  </si>
  <si>
    <t>866.905.159-15</t>
  </si>
  <si>
    <t>COMPROVANTE DE DEPÓSITO CC BANCO DO BRASIL
Nº AUTENTICAÇÃO 8.E6B.7CD.E47.48F.711</t>
  </si>
  <si>
    <t>COMPROVANTE DE DEPÓSITO CC BANCO DO BRASIL
Nº AUTENTICAÇÃO 8.7C2.AE0.EB3.ADE.AAF</t>
  </si>
  <si>
    <t>ROGÉRIO LOCH</t>
  </si>
  <si>
    <t>910.110.789-53</t>
  </si>
  <si>
    <t>COMPROVANTE DE DEPÓSITO CC BANCO DO BRASIL
Nº AUTENTICAÇÃO E.8CF.01E.6C6.5E2.AE7</t>
  </si>
  <si>
    <t>TATIANA KAIR MEDEIROS</t>
  </si>
  <si>
    <t>932.597.789-34</t>
  </si>
  <si>
    <t>COMPROVANTE DE DEPÓSITO CC BANCO DO BRASIL
Nº AUTENTICAÇÃO D.D5C.B53.6D8.C90.FA1</t>
  </si>
  <si>
    <t>2012OB001645</t>
  </si>
  <si>
    <t>COMPROVANTE DE DEPÓSITO CC BANCO DO BRASIL
Nº AUTENTICAÇÃO 4.D11.E7C.28F.48E.F29</t>
  </si>
  <si>
    <t>COMPROVANTE DE DEPÓSITO CC BANCO DO BRASIL
Nº AUTENTICAÇÃO F.81F.B2E.0A9.B24.959</t>
  </si>
  <si>
    <t>COMPROVANTE DE DEPÓSITO CC BANCO DO BRASIL
Nº AUTENTICAÇÃO 2.7A9.C12.20D.C69.764</t>
  </si>
  <si>
    <t>COMPROVANTE DE DEPÓSITO CC BANCO DO BRASIL
Nº AUTENTICAÇÃO 4.37D.693.8B2.79E.652</t>
  </si>
  <si>
    <t>2012OB002460</t>
  </si>
  <si>
    <t>COMPROVANTE DE DEPÓSITO CC BANCO DO BRASIL
Nº AUTENTICAÇÃO C.3ED.CDA.EC4.322.A0B</t>
  </si>
  <si>
    <t>MARCELO BROGNOLI DA COSTA</t>
  </si>
  <si>
    <t>558.900.679-15</t>
  </si>
  <si>
    <t>COMPROVANTE DE DEPÓSITO CC BANCO DO BRASIL
Nº AUTENTICAÇÃO 9.822.A94.0A4.DA9.5AC</t>
  </si>
  <si>
    <t>2012OB002410</t>
  </si>
  <si>
    <t>COMPROVANTE DE DEPÓSITO CC BANCO DO BRASIL
Nº AUTENTICAÇÃO  5.0A9.AD9.F79.663.8D1</t>
  </si>
  <si>
    <t>JOÃO LUIZ GATTRINGER</t>
  </si>
  <si>
    <t>425.070.229-49</t>
  </si>
  <si>
    <t>2012OB002417</t>
  </si>
  <si>
    <t>COMPROVANTE DE DEPÓSITO CC BANCO DO BRASIL
Nº AUTENTICAÇÃO  B.87E.C85.2E8.3F6.48B</t>
  </si>
  <si>
    <t>OSVALDO BATISTA DE LYRA JUNIOR</t>
  </si>
  <si>
    <t>179.304.219-53</t>
  </si>
  <si>
    <t>2012OB002428</t>
  </si>
  <si>
    <t>COMPROVANTE DE DEPÓSITO CC BANCO DO BRASIL
Nº AUTENTICAÇÃO  9.8B7.4C0.446.735.7D7</t>
  </si>
  <si>
    <t>COMPROVANTE DE DEPÓSITO CC BANCO DO BRASIL
Nº AUTENTICAÇÃO 1.7F1.B0C.A8F.7C1.ACD</t>
  </si>
  <si>
    <t>KLIWER SCHMITTE</t>
  </si>
  <si>
    <t>2012OB002523</t>
  </si>
  <si>
    <t>COMPROVANTE DE DEPÓSITO CC BANCO DO BRASIL
Nº AUTENTICAÇÃO 0.FC4.6E4.FDZ.0EA.467</t>
  </si>
  <si>
    <t>COMPROVANTE DE DEPÓSITO CC BANCO DO BRASIL
Nº AUTENTICAÇÃO 9.E89.CB8.C1F.253.5FA</t>
  </si>
  <si>
    <t>2012OB002480</t>
  </si>
  <si>
    <t>COMPROVANTE DE DEPÓSITO CC BANCO DO BRASIL
Nº AUTENTICAÇÃO D.3E3.E24.ED8.34E.E22</t>
  </si>
  <si>
    <t>AZOR EL ACHIKAR</t>
  </si>
  <si>
    <t>COMPROVANTE DE DEPÓSITO CC BANCO DO BRASIL
Nº AUTENTICAÇÃO A.188.B49.18F.E53.62C</t>
  </si>
  <si>
    <t>COMPROVANTE DE DEPÓSITO CC BANCO DO BRASIL
Nº AUTENTICAÇÃO A.956.3A9.189.B32.E3D</t>
  </si>
  <si>
    <t>COMPROVANTE DE DEPÓSITO CC BANCO DO BRASIL
Nº AUTENTICAÇÃO B.DC9.84C.F9C.8B5.70F</t>
  </si>
  <si>
    <t>83.279.448/0001-13</t>
  </si>
  <si>
    <t>2012OB002584</t>
  </si>
  <si>
    <t>COMPROVANTE DE DEPÓSITO CC BANCO DO BRASIL
Nº AUTENTICAÇÃO 7.1EE.747.21A.AB9.A39</t>
  </si>
  <si>
    <t>2.3.2</t>
  </si>
  <si>
    <t>PREFEITURA MUNICIPAL DE FLORIANÓPOLIS</t>
  </si>
  <si>
    <t>82.892.282/0001-43</t>
  </si>
  <si>
    <t>33.90.30</t>
  </si>
  <si>
    <t>DAM Nº 13390375-00-6
BB COMPROVANTE DE PAGAMENTO DE TÍTULOS
Nº AUTENTICAÇÃO F.58A.D5E.298.B3C.E57</t>
  </si>
  <si>
    <t>EQUIPAMENTOS E SISTEMAS DE INFORMÁTICA</t>
  </si>
  <si>
    <t>1º TA</t>
  </si>
  <si>
    <t>SECRETARIA DE ESTADO DA FAZENDA SC</t>
  </si>
  <si>
    <t>82.951.310/0001-56</t>
  </si>
  <si>
    <t>COMPROVANTE DE DEPÓSITO CC BANCO DO BRASIL
Nº AUTENTICAÇÃOE.07C.27A.5CB.506.4CC</t>
  </si>
  <si>
    <t>DAM Nº 13390375-00-6
BB COMPROVANTE DE PAGAMENTO DE TÍTULOS
Nº AUTENTICAÇÃO 4.1C3.9EC.231.B94.E65</t>
  </si>
  <si>
    <t>TECHNOLOGY SUPPLY INFORMÁTICA COM., IMP. EXPORTAÇÃO LTDA</t>
  </si>
  <si>
    <t>03.437.082/0001-24</t>
  </si>
  <si>
    <t>COMPROVANTE DE DEPÓSITO CC BANCO ITAÚ
Nº AUTENTICAÇÃO ITAU 0206 630544911 071212</t>
  </si>
  <si>
    <t>COMPONETE/SUBCOMPONENTE</t>
  </si>
  <si>
    <t>TOTAL</t>
  </si>
  <si>
    <t>Produto: Rede Nacional dos TCs, com a participação do Governo Federal, definida e implantada</t>
  </si>
  <si>
    <t>Produto: Portal Nacional dos TCs (coordenado pelo IRB / ATRICON) criado e implantado</t>
  </si>
  <si>
    <t>Produto: Proposta de Lei Processual Nacional dos TCs elaborada e encaminhada para aprovação</t>
  </si>
  <si>
    <t>1.2.1 Produto: Conceitos e procedimentos comuns  referentes a LRF pactuados, harmonizados e implantados</t>
  </si>
  <si>
    <t>1.2.2 Produto: Conceitos e procedimentos comuns  referentes a outros gastos públicos (saúde, educação, previdência etc) pactuados, harmonizados e implantados</t>
  </si>
  <si>
    <t>1.3.1 Produto: Soluções técnicas passíveis de compartilhamento e/ou cooperação técnica identificadas, pactuadas e implantadas</t>
  </si>
  <si>
    <t>Produto: Instrumentos de interação com a sociedade ampliados e implementados.</t>
  </si>
  <si>
    <t>Produto: Auditorias de resultado e avaliação de programas criada e implementada.</t>
  </si>
  <si>
    <t>Produto: Jurisdicionados (incluindo órgãos do controle interno)  capacitados pelo TC.</t>
  </si>
  <si>
    <t xml:space="preserve">Produto: Métodos e processos de trabalho do TC  redesenhados e manualizados </t>
  </si>
  <si>
    <t>Produto: Programa de capacitação em técnicas de auditoria e fiscalização concebido, implantado e avaliado</t>
  </si>
  <si>
    <t>Produto: Planejamento estratégico elaborado e implementado</t>
  </si>
  <si>
    <t>Produto: Plano de capacitação gerencial elaborado e implementado</t>
  </si>
  <si>
    <t>Produto: Plano estratégico de Tecnologia de Informação criado e implementado.</t>
  </si>
  <si>
    <t>Produto: Programa de capacitação de usuários e gestores de TI implantado e avaliado</t>
  </si>
  <si>
    <t>Produto: Parque tecnológico do TC revisto e implementado</t>
  </si>
  <si>
    <t xml:space="preserve">Produto: Política de Gestão de Pessoas definida </t>
  </si>
  <si>
    <t>Produto: Instituto de Contas estruturado com programa de capacitação elaborado, implantado e avaliado</t>
  </si>
  <si>
    <t>Produto: UEL instituída (definição de pessoal, designações, vinculação), estruturada (física e equipamentos) e instalada.</t>
  </si>
  <si>
    <t>Produto: Equipe da UEL capacitada</t>
  </si>
  <si>
    <t xml:space="preserve">Produto: Plano de Ação para implementação do projeto elaborado </t>
  </si>
  <si>
    <t>Produto: Sistemática de gestão, monitoramento e avaliação do projeto criada e implantada</t>
  </si>
  <si>
    <t>TOTAL IMPREVISTOS</t>
  </si>
  <si>
    <t>SALDO</t>
  </si>
  <si>
    <t>ORÇADO</t>
  </si>
  <si>
    <t xml:space="preserve">Quadro VIII – Relação das Despesas com Imprevistos     </t>
  </si>
  <si>
    <t>1 Software de Gerenciamento de acessório ACL Desktop Edition STND Standalone</t>
  </si>
  <si>
    <t>Software de Gerenciamento de acessório ACL Desktop Edition STND Standalone</t>
  </si>
  <si>
    <t>CAW0002533502</t>
  </si>
  <si>
    <t>CBR 1681/2012 E CBR 312/2013</t>
  </si>
  <si>
    <t>CBR 1397/2012, CBR 4239/2012 e CBR 314/2013-TA 01</t>
  </si>
  <si>
    <t>UNIVERSIDADE FEDERAL DE SANTA CATARINA - UFSC</t>
  </si>
  <si>
    <t>CONSELHO FEDERAL DA ORDEM DOS ADVOGADOS DO BRASIL</t>
  </si>
  <si>
    <t>ACESSAR O BANCO DE DADOS DA OAB PELO TCE/SC, PARA QUE A REFERIDA CONSULTA INTEGRE OS SISTEMAS INFORMATIZADOS DE REGISTRO E CONTROLE DE INFORMAÇÕES PROCESSUAIS DO TRIBUNAL DE CONTAS DO ESTADO DE SANTA CATARINA.</t>
  </si>
  <si>
    <t>UNIVERSIDADE DO ESTADO DE SANTA CATARINA - UDESC</t>
  </si>
  <si>
    <t>ESTABELECER MECANISMOS DE COOPERAÇÃO ENTRE A CGU E O TCE/SC, VISANDO AO DESENVOLVIMENTO DE PROJETOS E AÇÕES QUE POSSAM CONTRIBUIR PARA A PREVENÇÃO E O COMBATE À CORRUPÇÃO, PARA A PROMOÇÃO DA TRANSPARÊNCIA E DA ÉTICA PÚBLICA, PARA O FOMENTO DO CONTROLE SOCIAL E PARA O FORTALECIMENTO DA GESTÃO PÚBLICA.</t>
  </si>
  <si>
    <t>O Tribunal de Contas do Estado recebeu a visita de 30 estudantes do curso de Ciências Contábeis da Sociedade Educacional de Santa Catarina (SOCIESC), de Joinville.</t>
  </si>
  <si>
    <t>Encontro Catarinense sobre Transparência Pública</t>
  </si>
  <si>
    <t>TCE/SC participou do 4º Seminário Catarinense sobre Transparência Pública em Fraiburgo. O Encontro teve como meta incentivar o interesse e a participação dos cidadãos nas questões que envolvem a Administração Pública, principalmente no Controle fiscal e social.</t>
  </si>
  <si>
    <t>Carga Programada</t>
  </si>
  <si>
    <t>TCE/SC criou o serviço "Carga Programada", que permite agendar, pela Internet, acesso aos processos que tramitam ou tramitaram, em meio físico, no órgão responsável pela fiscalização das contas públicas do Estado e dos municipios catarinenses.</t>
  </si>
  <si>
    <t>TCE/SC Implanta SMS para Informar Tramitação de Processos</t>
  </si>
  <si>
    <t>Usuários do sistema "Push" que oferece informações sobre tramitações em processos podem optar pelo serviço via SMS (mensagem curta de texto) disponível através do portal do TCE/SC.</t>
  </si>
  <si>
    <t>TCE/SC Divulga suas Ações através do Twitter</t>
  </si>
  <si>
    <t>O Tribunal de Contas do Estado, disponibilizou um novo serviço para divulgação de suas atividades ao cidadão, trata-se da página oficial de notícias no Twitter, serviço de microblogs disponível gratuitamente na Internet. O endereço é twitter.com/tce_sc.</t>
  </si>
  <si>
    <t>O Tribunal de Contas do Estado recebeu a visita de 40 estudantes do curso de Direito da Universidade do Oeste de Santa Catarina (UNOESC), de São Miguel do Oeste.</t>
  </si>
  <si>
    <t>TCE/SC adere ao Movimento Mundial Outubro Rosa</t>
  </si>
  <si>
    <t>Para alertar sobre os riscos e necessidade de diagnóstico precoce do câncer de mama, o Tribunal de Contas do Estado de Santa Catarina, a partir do dia 02/11 à noite até o fim do mês, manterá sua iluminação externa em cor-de-rosa, aderindo assim ao movimento mundial Outubro Rosa.</t>
  </si>
  <si>
    <t>Aproximadamente 300 alunos de 5ª a 8ª série da Escola de Educação Básica Professor Benovívio João Martins,em Palhoça, na grande Florianópolis, receberam a orientação de servidores do TCE/SC a respeito da importância da preservação do patrimônio público. A atividade foi na própria escola, representando uma experiência piloto no programa "Portas Abertas", com a intenção de aproximar-se ainda mais do público estundantil</t>
  </si>
  <si>
    <t>TCE Notícias - Jornal em áudio digital</t>
  </si>
  <si>
    <t xml:space="preserve">O Tribunal de Contas disponibilizou no Portal do TCE/SC o primeiro TCE Notícias - jornal de áudio digital. Além dos informativos, boletins e peças institucionais em áudio serão disponibilizados também os textos. Sugestões sobre o conteúdo poderão ser enviados pelos cidadãos pelo e-mail radio@tce.sc.gov.br. A produção radiofônica está sob a responsabilidade da SLComunicações, vencedora do Pregão Presencial nº/41/2012, tratando-se de um produto do PROMOEX.  </t>
  </si>
  <si>
    <t xml:space="preserve">O TCE/SC recebeu a visita de 12 alunos da 10ª fase do Curso de Direito da UNIVALI, campus de Balneário Camboriú. Acompanhados de dois professores os formandos participaram de palestra no auditório e visitaram as instalaçõses do TCE/SC. </t>
  </si>
  <si>
    <t>Flash Mob contra a corrupção</t>
  </si>
  <si>
    <t>Para registrar a passagem do dia internacional contra a corrupção, no âmbito do programa "O que você tem a ver com a corrupção", o TCE/SC participou de um "flash mob" no Shopping Beiramar a partir das 19:30 horas do dia 08/12/2012.  Flash Mob é uma reunião de pessoas através das redes sociais com o propósito de realizar alguma ação inusitada.</t>
  </si>
  <si>
    <t>Guia de Implementação da Lei de Acesso à Informação</t>
  </si>
  <si>
    <t>O TCE/SC disponibilizou em meio digital, no endereço eletrônico www.tce.sc.gov.br, oum Guia de Implementação da Lei de Acesso á Informação, visando auxiliar as unidades jurisdicionadas a tornar mais acessíveis as informações de interesse público.</t>
  </si>
  <si>
    <r>
      <t xml:space="preserve">RELATÓRIO SEMESTRAL DE PROGRESSO 
1º Semestre de </t>
    </r>
    <r>
      <rPr>
        <b/>
        <sz val="22"/>
        <rFont val="Arial"/>
        <family val="2"/>
      </rPr>
      <t xml:space="preserve">2013
</t>
    </r>
    <r>
      <rPr>
        <b/>
        <sz val="14"/>
        <rFont val="Arial"/>
        <family val="2"/>
      </rPr>
      <t xml:space="preserve">PROMOEX </t>
    </r>
    <r>
      <rPr>
        <b/>
        <sz val="14"/>
        <color indexed="10"/>
        <rFont val="Arial"/>
        <family val="2"/>
      </rPr>
      <t>( SC )</t>
    </r>
  </si>
  <si>
    <r>
      <t xml:space="preserve">Até o 2º </t>
    </r>
    <r>
      <rPr>
        <b/>
        <sz val="12"/>
        <rFont val="Arial"/>
        <family val="2"/>
      </rPr>
      <t xml:space="preserve">Semestre de 2012 </t>
    </r>
    <r>
      <rPr>
        <sz val="12"/>
        <rFont val="Arial"/>
        <family val="2"/>
      </rPr>
      <t>(resultado acumulado)</t>
    </r>
  </si>
  <si>
    <r>
      <t>Até o 1º S</t>
    </r>
    <r>
      <rPr>
        <b/>
        <sz val="12"/>
        <rFont val="Arial"/>
        <family val="2"/>
      </rPr>
      <t>emestre 2013</t>
    </r>
    <r>
      <rPr>
        <sz val="12"/>
        <rFont val="Arial"/>
        <family val="2"/>
      </rPr>
      <t xml:space="preserve"> (resultado acumulado)</t>
    </r>
  </si>
  <si>
    <t>RELATÓRIO DE PROGRESSO 1º SEMESTRE DE 2013</t>
  </si>
  <si>
    <t>Convênio com o  IRB para execução do produto</t>
  </si>
  <si>
    <t>número</t>
  </si>
  <si>
    <t>1 Convênio firmado com o IRB.</t>
  </si>
  <si>
    <t>1 Convênio firmado com a ATRICON.</t>
  </si>
  <si>
    <t>Convênio com a  ATRICON para execução do produto</t>
  </si>
  <si>
    <t>050546Z12230201AE</t>
  </si>
  <si>
    <t>050546Z20620287AE</t>
  </si>
  <si>
    <t>050546Z20620275AE</t>
  </si>
  <si>
    <t>050546Z20620276AE</t>
  </si>
  <si>
    <t>RELAÇÃO DE BENS ADQUIRIDOS COM RECURSOS DO PROMOEX ATÉ 31/05/2013</t>
  </si>
  <si>
    <t>Lousa Digital / Quadro Branco Interativo IQBOARD Modelo MOBILE STAND</t>
  </si>
  <si>
    <r>
      <t xml:space="preserve">Programado Valor Total do POA 2013
</t>
    </r>
    <r>
      <rPr>
        <b/>
        <sz val="9"/>
        <color indexed="9"/>
        <rFont val="Arial"/>
        <family val="2"/>
      </rPr>
      <t>(indicar o orçamento total previsto, por  subcomponente, do recurso BID, no POA 2012.
Os totais desta coluna deverão ser iguais aos Totais BID do POA 2012 c/c Termo Aditivo 01/12)</t>
    </r>
  </si>
  <si>
    <r>
      <t xml:space="preserve">Até o 2º Semestre 2012
</t>
    </r>
    <r>
      <rPr>
        <b/>
        <sz val="9"/>
        <color indexed="9"/>
        <rFont val="Arial"/>
        <family val="2"/>
      </rPr>
      <t xml:space="preserve">
(indicar o valor realizado, acumulado até 30.06.2012, por subcomponente)</t>
    </r>
  </si>
  <si>
    <r>
      <t xml:space="preserve">No 
1º Semestre 2013
</t>
    </r>
    <r>
      <rPr>
        <b/>
        <sz val="9"/>
        <color indexed="9"/>
        <rFont val="Arial"/>
        <family val="2"/>
      </rPr>
      <t xml:space="preserve">
(indicar o valor realizado no semestre, por subcomponente)</t>
    </r>
  </si>
  <si>
    <r>
      <t xml:space="preserve">Até 1º Semestre 2013
</t>
    </r>
    <r>
      <rPr>
        <b/>
        <sz val="9"/>
        <color indexed="22"/>
        <rFont val="Arial"/>
        <family val="2"/>
      </rPr>
      <t xml:space="preserve">
(não retirar as fórmulas)</t>
    </r>
  </si>
  <si>
    <r>
      <t xml:space="preserve">Programado Valor Total do POA 2013 
</t>
    </r>
    <r>
      <rPr>
        <b/>
        <sz val="9"/>
        <color indexed="9"/>
        <rFont val="Arial"/>
        <family val="2"/>
      </rPr>
      <t>(indicar o orçamento total previsto, por  subcomponente, do recurso CONTRAPARTIDA no POA 2012.</t>
    </r>
    <r>
      <rPr>
        <b/>
        <sz val="9"/>
        <color indexed="12"/>
        <rFont val="Arial"/>
        <family val="2"/>
      </rPr>
      <t xml:space="preserve">
</t>
    </r>
    <r>
      <rPr>
        <b/>
        <sz val="9"/>
        <color indexed="9"/>
        <rFont val="Arial"/>
        <family val="2"/>
      </rPr>
      <t>Os totais desta coluna deverão ser iguais aos Totais CONTRAPARTIDA do POA 2012 c/c Termo Aditivo 01/12)</t>
    </r>
  </si>
  <si>
    <r>
      <t xml:space="preserve">Programado Valor Total do POA 2013
</t>
    </r>
    <r>
      <rPr>
        <sz val="9"/>
        <color indexed="9"/>
        <rFont val="Arial"/>
        <family val="2"/>
      </rPr>
      <t xml:space="preserve">
</t>
    </r>
    <r>
      <rPr>
        <b/>
        <sz val="9"/>
        <color indexed="9"/>
        <rFont val="Arial"/>
        <family val="2"/>
      </rPr>
      <t>(não retirar as fórmulas; o total dessa coluna deverá ser igual ao Total do POA 2012,  c/c o Termo Aditivo 01/12)</t>
    </r>
  </si>
  <si>
    <r>
      <t xml:space="preserve">Até o 2º Semestre 2012 
</t>
    </r>
    <r>
      <rPr>
        <sz val="10"/>
        <color indexed="9"/>
        <rFont val="Arial"/>
        <family val="2"/>
      </rPr>
      <t>(indicar, por subcomponente, os valores efetivamente pagos, até 30.06.2012,   com  rendimentos dos recursos BID)</t>
    </r>
  </si>
  <si>
    <r>
      <t xml:space="preserve">No 
1º  Semestre 2013 
</t>
    </r>
    <r>
      <rPr>
        <b/>
        <sz val="10"/>
        <color indexed="9"/>
        <rFont val="Arial"/>
        <family val="2"/>
      </rPr>
      <t xml:space="preserve">
</t>
    </r>
    <r>
      <rPr>
        <sz val="10"/>
        <color indexed="9"/>
        <rFont val="Arial"/>
        <family val="2"/>
      </rPr>
      <t>(indicar, por subcomponente, os valores efetivamente pagos, no semestre, com rendimentos  dos recursos BID)</t>
    </r>
  </si>
  <si>
    <r>
      <t xml:space="preserve">Até 1º Semestre 2013
</t>
    </r>
    <r>
      <rPr>
        <sz val="10"/>
        <color indexed="22"/>
        <rFont val="Arial"/>
        <family val="2"/>
      </rPr>
      <t>(não retirar as fórmulas)</t>
    </r>
  </si>
  <si>
    <r>
      <t xml:space="preserve">Rendimento Total  Auferido </t>
    </r>
    <r>
      <rPr>
        <b/>
        <sz val="9"/>
        <rFont val="Arial"/>
        <family val="2"/>
      </rPr>
      <t xml:space="preserve"> 
</t>
    </r>
    <r>
      <rPr>
        <sz val="10"/>
        <color indexed="9"/>
        <rFont val="Arial"/>
        <family val="2"/>
      </rPr>
      <t>(indicar,  somente  na última linha  ( 22)  desta  coluna,  o valor  total  dos rendimentos auferidos, até 31.05.2013, pela aplicação dos  recursos de CONTRAPARTIDA, conforme extratos bancários.</t>
    </r>
    <r>
      <rPr>
        <sz val="10"/>
        <color indexed="12"/>
        <rFont val="Arial"/>
        <family val="2"/>
        <charset val="1"/>
      </rPr>
      <t xml:space="preserve">
</t>
    </r>
  </si>
  <si>
    <r>
      <t xml:space="preserve">Rendimento Total  Auferido </t>
    </r>
    <r>
      <rPr>
        <b/>
        <sz val="9"/>
        <rFont val="Arial"/>
        <family val="2"/>
      </rPr>
      <t xml:space="preserve"> 
</t>
    </r>
    <r>
      <rPr>
        <sz val="10"/>
        <color indexed="9"/>
        <rFont val="Arial"/>
        <family val="2"/>
      </rPr>
      <t xml:space="preserve">(indicar,  somente  na última linha  ( 22)  desta  coluna,  o valor  total  dos rendimentos auferidos, até 31.05.2013, pela aplicação dos  recursos  BID, conforme extratos bancários.
</t>
    </r>
    <r>
      <rPr>
        <sz val="10"/>
        <color indexed="12"/>
        <rFont val="Arial"/>
        <family val="2"/>
        <charset val="1"/>
      </rPr>
      <t xml:space="preserve">
</t>
    </r>
  </si>
  <si>
    <r>
      <t xml:space="preserve">Até o 2º Semestre 2012 
</t>
    </r>
    <r>
      <rPr>
        <sz val="10"/>
        <color indexed="9"/>
        <rFont val="Arial"/>
        <family val="2"/>
      </rPr>
      <t>(indicar, por subcomponente, os valores efetivamente pagos, até 30.06.2012,   com  rendimentos dos recursos CONTRAPARTIDA)</t>
    </r>
  </si>
  <si>
    <r>
      <t xml:space="preserve">No 
1º  Semestre 2013
</t>
    </r>
    <r>
      <rPr>
        <b/>
        <sz val="10"/>
        <color indexed="9"/>
        <rFont val="Arial"/>
        <family val="2"/>
      </rPr>
      <t xml:space="preserve">
</t>
    </r>
    <r>
      <rPr>
        <sz val="10"/>
        <color indexed="9"/>
        <rFont val="Arial"/>
        <family val="2"/>
      </rPr>
      <t>(indicar, por subcomponente, os valores efetivamente pagos, no semestre, com rendimentos  dos recursos CONTRAPARTIDA)</t>
    </r>
  </si>
  <si>
    <r>
      <t xml:space="preserve">Até 1º Semestre 2013
</t>
    </r>
    <r>
      <rPr>
        <b/>
        <sz val="10"/>
        <color indexed="22"/>
        <rFont val="Arial"/>
        <family val="2"/>
      </rPr>
      <t xml:space="preserve">
</t>
    </r>
    <r>
      <rPr>
        <sz val="10"/>
        <color indexed="22"/>
        <rFont val="Arial"/>
        <family val="2"/>
      </rPr>
      <t>(não retirar as fórmulas)</t>
    </r>
  </si>
  <si>
    <r>
      <t xml:space="preserve">Até o 2º Semestre 2012 
</t>
    </r>
    <r>
      <rPr>
        <b/>
        <sz val="10"/>
        <color indexed="9"/>
        <rFont val="Arial"/>
        <family val="2"/>
      </rPr>
      <t xml:space="preserve">
</t>
    </r>
    <r>
      <rPr>
        <sz val="10"/>
        <color indexed="9"/>
        <rFont val="Arial"/>
        <family val="2"/>
      </rPr>
      <t>(não retirar as fórmulas)</t>
    </r>
  </si>
  <si>
    <r>
      <t xml:space="preserve">No 
1º  Semestre 2013
</t>
    </r>
    <r>
      <rPr>
        <b/>
        <sz val="10"/>
        <color indexed="9"/>
        <rFont val="Arial"/>
        <family val="2"/>
      </rPr>
      <t xml:space="preserve">
</t>
    </r>
    <r>
      <rPr>
        <sz val="10"/>
        <color indexed="9"/>
        <rFont val="Arial"/>
        <family val="2"/>
      </rPr>
      <t>(indicar, por subcomponente, os valores efetivamente pagos, no semestre, com rendimentos  dos recursos BID)</t>
    </r>
  </si>
  <si>
    <r>
      <t xml:space="preserve">Programado Valor Total do Projeto 
</t>
    </r>
    <r>
      <rPr>
        <sz val="9"/>
        <color indexed="9"/>
        <rFont val="Arial"/>
        <family val="2"/>
      </rPr>
      <t>(indicar o orçamento total previsto, por subcomponente, para esta categoria, no projeto formalizado pelos Termos Aditivos nº 01/2013, relativo aos recursos BID e Contrapartida)</t>
    </r>
  </si>
  <si>
    <r>
      <t xml:space="preserve">Até o 2º Semestre 2013 </t>
    </r>
    <r>
      <rPr>
        <sz val="9"/>
        <color indexed="9"/>
        <rFont val="Arial"/>
        <family val="2"/>
      </rPr>
      <t xml:space="preserve">   (indicar o valor realizado, acumulado até 31.12.2012, por subcomponente, nesta categoria)</t>
    </r>
  </si>
  <si>
    <r>
      <t xml:space="preserve">No 1º Semestre 2013           </t>
    </r>
    <r>
      <rPr>
        <sz val="9"/>
        <color indexed="9"/>
        <rFont val="Arial"/>
        <family val="2"/>
      </rPr>
      <t xml:space="preserve">   (indicar o valor realizado, no semestre, por subcomponente, nesta categoria)</t>
    </r>
  </si>
  <si>
    <r>
      <t xml:space="preserve"> Até o 1º Semestre 2013
</t>
    </r>
    <r>
      <rPr>
        <sz val="9"/>
        <color indexed="12"/>
        <rFont val="Arial"/>
        <family val="2"/>
      </rPr>
      <t xml:space="preserve"> </t>
    </r>
    <r>
      <rPr>
        <sz val="9"/>
        <color indexed="22"/>
        <rFont val="Arial"/>
        <family val="2"/>
      </rPr>
      <t>(não alterar ou retirar as fórmulas)</t>
    </r>
  </si>
  <si>
    <r>
      <t xml:space="preserve">Programado Valor Total do Projeto 
</t>
    </r>
    <r>
      <rPr>
        <b/>
        <sz val="9"/>
        <color indexed="9"/>
        <rFont val="Arial"/>
        <family val="2"/>
      </rPr>
      <t>(indicar o orçamento total previsto, por subcomponente, para esta categoria, no projeto formalizado pelos Termos Aditivos nº 01/2013, relativo aos recursos BID e Contrapartida)</t>
    </r>
  </si>
  <si>
    <r>
      <t xml:space="preserve">Até o 2º Semestre 2013 </t>
    </r>
    <r>
      <rPr>
        <b/>
        <sz val="9"/>
        <color indexed="9"/>
        <rFont val="Arial"/>
        <family val="2"/>
      </rPr>
      <t xml:space="preserve">   (indicar o valor realizado, acumulado até 31.12.2012, por subcomponente, nesta categoria)</t>
    </r>
  </si>
  <si>
    <r>
      <t xml:space="preserve">No 1º Semestre 2013           </t>
    </r>
    <r>
      <rPr>
        <b/>
        <sz val="9"/>
        <color indexed="9"/>
        <rFont val="Arial"/>
        <family val="2"/>
      </rPr>
      <t xml:space="preserve">   (indicar o valor realizado, no semestre, por subcomponente, nesta categoria)</t>
    </r>
  </si>
  <si>
    <r>
      <t xml:space="preserve"> Até o 1º Semestre 2013
</t>
    </r>
    <r>
      <rPr>
        <b/>
        <sz val="9"/>
        <color indexed="12"/>
        <rFont val="Arial"/>
        <family val="2"/>
      </rPr>
      <t xml:space="preserve"> </t>
    </r>
    <r>
      <rPr>
        <b/>
        <sz val="9"/>
        <color indexed="22"/>
        <rFont val="Arial"/>
        <family val="2"/>
      </rPr>
      <t>(não alterar ou retirar as fórmulas)</t>
    </r>
  </si>
  <si>
    <t xml:space="preserve">1º ADITIVO AO CONTRATO 53/2012 </t>
  </si>
  <si>
    <t>CONTRATO 53/2012 (VER ADITIVO IMPREVISTOS)</t>
  </si>
  <si>
    <t>1º ADITIVO AO CONTRATO 67/2012</t>
  </si>
  <si>
    <t>ATRAVÉS AO PLANO PILOTO DE RÁDIO DIFUSÃO O TCE/SC MANTEM E VEM MANTENDO EM SUA PÁGINA DA INTERNET INFORMAÇÕES ATUALIZADAS EM FORMATO JORNALÍSTICO SOBRE AS PRINCIPAIS ATIVIDADES E EVENTOS REALIZADOS E/OU OCORRIDOS NO TRIBUNAL DE INTERESSE DA SOCIEDADE CATARINENSE. http://www.tce.sc.gov.br/web/imprensa/podcasts</t>
  </si>
  <si>
    <t>OS LIVROS IMPRESSOS FORAM DISTRIBUIDAS AS INSTITUÇÕES INTERESSADAS ATRAVÉS DO GABINETE DA PRESIDÊNCIA - GAP  E ASSESSORIA DE COMUNICAÇÃO SOCIAL - ACON. (ATUALMENTE IMPRESSO O LIVRO "PARA ONDE VAI O SEU DINHEIRO 10 EDIÇÃO" C/ 3.000 EXEMPLARES)</t>
  </si>
  <si>
    <t>OS LIVROS IMPRESSOS FORAM DISTRIBUIDAS AS INSTITUÇÕES INTERESSADAS ATRAVÉS DO GABINETE DA PRESIDÊNCIA - GAP  E ASSESSORIA DE COMUNICAÇÃO SOCIAL - ACON. (ATUALMENTE IMPRESSO O LIVRO"PARECER RÉVIO SOBRE AS CONTAS PRESTADAS PELO GOVERNADOR DO ESTADO - EXERCÍCIO 2011", COM 500 EXEMPLARES)</t>
  </si>
  <si>
    <t>CBR 5298/2006 / CONVITE Nº 01/2013 / CONTRATO 0001/2013</t>
  </si>
  <si>
    <t>ELABORAÇÃO DO PLANEJAMENTO ESTRATÉGICO DO TCE/SC PARA O PERÍODO DE 2013-2016, TOMANDO POR REFERÊNCIA O CICLO ANTERIOR (2008-2012) TENDO POR PARADIGMA METODOLÓGICO E INSTRUMENTAL O BALANCED CORECARD - BSC.</t>
  </si>
  <si>
    <t>VEC CAPACITAÇÃO EXECUTIVA LTDA. EPP
CNPJ 13.016.749/0001-79</t>
  </si>
  <si>
    <t>NE 2013NE000412 DE 05/03/2013</t>
  </si>
  <si>
    <t>TODOS OS SERVIÇOS PREVISTOS NO CONTRATO FORAM REALIZADOS NECESSITANDO APENAS O ACEITE E O PAGAMENTO DA ÚLTIMA ETAPA, CABE AS ÁREAS DO TCE/SC INICIAR O PROCESSO DE EXECUÇÃO, EM ESPECIAL, A DIRETORIA DE PLANEJAMENTO E PROJETOS ESPECIAIS - DPE, A QUE CABERÁ O GERENCIAMENTO DE PROJETOS, O MONITORAMENTO DA EXECUÇÃO E A AVALIAÇÃO DOS RESULTADOS ATRAVÉS DE METAS E INDICADORES.</t>
  </si>
  <si>
    <t>CBR 5298/2006 / CONVITE Nº 34/2012 / CONTRATO 0058/2012</t>
  </si>
  <si>
    <t>CBR 5298/2006 / TP Nº 32/2012 / CONTRATO 60/2012</t>
  </si>
  <si>
    <t xml:space="preserve">AS 3 LOUSAS DIGITAIS ESTÃO SOB A RESPONSABILIDADE DO INSTITUTO DE CONTAS - ICON PARA USO NAS DIVERSAS ATIVIDADES DE CAPACITAÇÃO DO TRIBUNAL DE CONTAS, SENDO QUE TODOS ESTÃO DEVIDAMENTE TOMBADOS E IDENTIFICAS PELO PATRIMÔNIO (REGISTRADO NO SISTEMA PATRIMONIAL DESTE TRIBUNAL C/PLAQUETAS DE IDENTIFICAÇÃO PATRIMONIAL) CONFORME DETERMINA LEGISLAÇÃO VIGENTE, BEM COMO, TODOS OS EQUIPAMENTOS APRESENTAM GARANTIA DO FORNECEDOR DE 1 (UM) ANO. AO TÉRMINO DA GARANTIA ESSES EQUIPAMENTOS PASSARÃO A TER ASSISTÊNCIA TÉCNICA DE MANUTENÇÃO ATRAVÉS DE SERVIÇOS DE EMPRESAS ESPECIALIZADAS, ASSIM COMO, ATUALMENTE, OCORRE COM OS OUTROS EQUIPAMENTOS DESTE TRIBUNAL QUE PERDERAM A GARANTIA NO PREVISTO TEMPO CONTRATUAL. </t>
  </si>
  <si>
    <t>Planejamento estratégico TI</t>
  </si>
  <si>
    <t>S080LCXNW7012326076</t>
  </si>
  <si>
    <t>Equipamentos de som  com sistema de áudio multifuncional portátil com caixa de contendo 6 drives da marca BOSE - Modelo L1 Compact</t>
  </si>
  <si>
    <t>640 participações dos servidores em capacitações técnicas</t>
  </si>
  <si>
    <t>Adquirir 325 equipamentos de TI para serem utilizados pelas diversas áreas do TCE/SC.</t>
  </si>
  <si>
    <t>Aquisição de 5 licenças de programas informatizados destinados a atividade de auditoria.</t>
  </si>
  <si>
    <r>
      <t xml:space="preserve">[(Tempo médio entre a autuação do processo e sua deliberação final do Ano 1 / tempo médio entre a autuação do processo e sua deliberação final no ano 0) - 1] X 100. [(TA1/TA2 - 1) X 100]
</t>
    </r>
    <r>
      <rPr>
        <sz val="10"/>
        <color rgb="FFFF0000"/>
        <rFont val="Arial"/>
        <family val="2"/>
      </rPr>
      <t>2011=713 dias
2012=650 dias</t>
    </r>
  </si>
  <si>
    <t>CONCLUÍDO</t>
  </si>
  <si>
    <t>Produto  2.1.2 - Instrumento de interação com a sociedade e de avaliação de imagem do TC criados e/ou ampliados e implementados</t>
  </si>
  <si>
    <t>Produto 2.2.1 - Auditorias de resultado e avaliação de programas criada e implementada</t>
  </si>
  <si>
    <t>Produto  2.2.2 - Jurisdicionados (incluindo órgão de controle interno) capacitados pelo TC</t>
  </si>
  <si>
    <r>
      <rPr>
        <b/>
        <u/>
        <sz val="8"/>
        <rFont val="Times New Roman"/>
        <family val="1"/>
      </rPr>
      <t>PAGAMENTO DE DIÁRIA A COLABORADOR</t>
    </r>
    <r>
      <rPr>
        <sz val="8"/>
        <rFont val="Times New Roman"/>
        <family val="1"/>
      </rPr>
      <t xml:space="preserve">
PAGAMENTO DE 5,5 (CINCO VÍRGULA CINCO) DIÁRIAS AO SENHOR FÁBIO COUTINHO CLEMENTE, ANALISTA DO TCU, PARA MINISTRAR O CURSO DE CAPACITAÇÃO DE AUDITORIA GOVERNAMENTAL COM O TEMA “ROTEIRO DE AUDITORIA DE CONFORMIDADE”, ATRAVÉS DO ICON, REALIZADO NO PERÍODO DE 13 A 17 DE OUTUBRO DO CORRENTE ANO, NO AUDITÓRIO DESTE TRIBUNAL.</t>
    </r>
  </si>
  <si>
    <r>
      <rPr>
        <b/>
        <u/>
        <sz val="8"/>
        <rFont val="Times New Roman"/>
        <family val="1"/>
      </rPr>
      <t>TAXA DE INSCRIÇÃO</t>
    </r>
    <r>
      <rPr>
        <sz val="8"/>
        <rFont val="Times New Roman"/>
        <family val="1"/>
      </rPr>
      <t xml:space="preserve">
PAGAMENTO DA TAXA DE INSCRIÇÃO DO SERVIDOR RODRIGO DUARTE SILVA PARA PARTICIPAR DO XII SIMPÓSIO NACIONAL DE AUDITORIA DE OBRAS PÚBLICAS - SINAOP, NO PERÍODO DE 03 A 07 DE NOVEMBRO, EM BRASÍLIA-DF, NO SENADO FEDERAL.</t>
    </r>
  </si>
  <si>
    <r>
      <rPr>
        <b/>
        <u/>
        <sz val="8"/>
        <rFont val="Times New Roman"/>
        <family val="1"/>
      </rPr>
      <t>PAGAMENTO DE DIÁRIA A COLABORADOR</t>
    </r>
    <r>
      <rPr>
        <sz val="8"/>
        <rFont val="Times New Roman"/>
        <family val="1"/>
      </rPr>
      <t xml:space="preserve">
PAGAMENTO DE 6 DIÁRIAS AO SERVIDOR ALESSANDRO DE ARAÚJO FONTENELE, ANALISTA DE CONTROLE EXTERNO DO TRIBUNAL DE CONTAS DA UNIÃO - TCU, PARA MINISTRAR O CURSO DE CAPACITAÇÃO DE AUDITORIA GOVERNAMENTAL COM O TEMA “MATRIZ DE RESPONSABILIZAÇÃO”, REALIZADO ATRAVÉS DO INSTITUTO DE CONTAS - ICON, NO PERÍODO DE 03 A 07 DE NOVEMBRO DE 2008, NO AUDITÓRIO DO TCE/SC.</t>
    </r>
  </si>
  <si>
    <r>
      <rPr>
        <b/>
        <u/>
        <sz val="8"/>
        <rFont val="Times New Roman"/>
        <family val="1"/>
      </rPr>
      <t>PAGAMENTO DE DIÁRIA A COLABORADOR</t>
    </r>
    <r>
      <rPr>
        <sz val="8"/>
        <rFont val="Times New Roman"/>
        <family val="1"/>
      </rPr>
      <t xml:space="preserve">
PAGAMENTO DE 5,5 DIÁRIAS A SERVIDORA CILMA HELENA VILLELA BLUMM FERREIRA, ANALISTA DE CONTROLE EXTERNO DO TRIBUNAL DE CONTAS DA UNIÃO - TCU, PARA MINISTRAR O CURSO DE CAPACITAÇÃO DE AUDITORIA GOVERNAMENTAL COM O TEMA “ROTEIRO DE AUDITORIA DE CONFORMIDADE”, REALIZADO ATRAVÉS DO INSTITUTO DE CONTAS - ICON, NO PERÍODO DE 10 A 14 DE NOVEMBRO DE 2008, NO AUDITÓRIO DO TCE/SC.</t>
    </r>
  </si>
  <si>
    <r>
      <rPr>
        <b/>
        <u/>
        <sz val="8"/>
        <rFont val="Times New Roman"/>
        <family val="1"/>
      </rPr>
      <t>PAGAMENTO DE DIÁRIA A COLABORADOR</t>
    </r>
    <r>
      <rPr>
        <sz val="8"/>
        <rFont val="Times New Roman"/>
        <family val="1"/>
      </rPr>
      <t xml:space="preserve">
PAGAMENTO DE 5,5 DIÁRIAS A SERVIDORA SHIRLEY GILDENE BRITO CAVALCANTE, ANALISTA DE CONTROLE EXTERNO DO TRIBUNAL DE CONTAS DA UNIÃO - TCU, PARA MINISTRAR O CURSO DE CAPACITAÇÃO DE AUDITORIA GOVERNAMENTAL COM O TEMA “MATRIZ DE RESPONSABILIZAÇÃO - TURMA II”, REALIZADO ATRAVÉS DO INSTITUTO DE CONTAS - ICON, NO PERÍODO DE 17 A 21 DE NOVEMBRO DE 2008, NO AUDITÓRIO DO TCE/SC.</t>
    </r>
  </si>
  <si>
    <r>
      <rPr>
        <b/>
        <u/>
        <sz val="8"/>
        <rFont val="Times New Roman"/>
        <family val="1"/>
      </rPr>
      <t>PAGAMENTO DE DIÁRIA A COLABORADOR</t>
    </r>
    <r>
      <rPr>
        <sz val="8"/>
        <rFont val="Times New Roman"/>
        <family val="1"/>
      </rPr>
      <t xml:space="preserve">
PAGAMENTO DE 5,5 DIÁRIAS A SERVIDOR ALIPIO DIAS DOS SANTOS NETO, ANALISTA DE CONTROLE EXTERNO DO TRIBUNAL DE CONTAS DA UNIÃO - TCU E MEMBRO DO PROJETO PITÁGORAS, PARA MINISTRAR O CURSO DE CAPACITAÇÃO DE AUDITORIA GOVERNAMENTAL COM O TEMA “TÓPICOS DE ESTATÍSTICA APLICADOS À AUDITORIA”, REALIZADO ATRAVÉS DO INSTITUTO DE CONTAS - ICON, NO PERÍODO DE 01 A 05 DE DEZEMBRO DE 2008, NO AUDITÓRIO DO TCE/SC.</t>
    </r>
  </si>
  <si>
    <r>
      <rPr>
        <b/>
        <u/>
        <sz val="8"/>
        <rFont val="Times New Roman"/>
        <family val="1"/>
      </rPr>
      <t>PAGAMENTO DE DIÁRIA A COLABORADOR</t>
    </r>
    <r>
      <rPr>
        <sz val="8"/>
        <rFont val="Times New Roman"/>
        <family val="1"/>
      </rPr>
      <t xml:space="preserve">
PAGAMENTO DE DIÁRIAS PARA O ANALISTA DE CONTROLE EXTERNO DO TRIBUNAL DE CONTAS DA UNIÃO - TCU SENHOR MARCIO ANDRÉ SANTOS DE ALBUQUERQUE VISANDO À REALIZAÇÃO DE CURSO PREVISTO NO PLANO DE CAPACITAÇÃO DO TCE/SC PARA 2009 NA ÁREA DE AUDITORIA E FISCALIZAÇÃO COM O TEMA “TEORIA DA RESPONSABILIZAÇÃO”, CURSO REALIZADO NAS DEPENDÊNCIAS DO TCE/SC SOB COORDENAÇÃO DO INSTITUTO DE CONTAS - ICON, NO PERÍODO DE 09 A 11 DE NOVEMBRO DO CORRENTE ANO.</t>
    </r>
  </si>
  <si>
    <r>
      <rPr>
        <b/>
        <u/>
        <sz val="8"/>
        <rFont val="Times New Roman"/>
        <family val="1"/>
      </rPr>
      <t>PAGAMENTO DE DIÁRIA A COLABORADOR</t>
    </r>
    <r>
      <rPr>
        <sz val="8"/>
        <rFont val="Times New Roman"/>
        <family val="1"/>
      </rPr>
      <t xml:space="preserve">
PAGAMENTO DE 3,5 (TRÊS E MEIA) DIÁRIAS AO SR. DIONES GOMES DA ROCHA, ANALISTA DE CONTROLE EXTERNO DO TRIBUNAL DE CONTAS DA UNIÃO – TCU PARA MINISTRAR UM CURSO NA ÁREA DE AUDITORIA E FISCALIZAÇÃO COM O TEMA “ORÇAMENTO PÚBLICO”, REALIZADO NAS DEPENDÊNCIAS DO TCE/SC SOB COORDENAÇÃO DO INSTITUTO DE CONTAS - ICON, NO PERÍODO DE 16 A 18 DE NOVEMBRO DE 2009. </t>
    </r>
  </si>
  <si>
    <r>
      <rPr>
        <b/>
        <u/>
        <sz val="8"/>
        <rFont val="Times New Roman"/>
        <family val="1"/>
      </rPr>
      <t>PAGAMENTO DE DIÁRIA A COLABORADOR</t>
    </r>
    <r>
      <rPr>
        <sz val="8"/>
        <rFont val="Times New Roman"/>
        <family val="1"/>
      </rPr>
      <t xml:space="preserve">
PAGAMENTO DE 6,5 (SEIS E MEIA) DIÁRIAS AO SENHOR FÁBIO COUTINHO CLEMENTE, ANALISTA DE CONTROLE EXTERNO DO TRIBUNAL DE CONTAS DA UNIÃO - TCU, PARA MINISTRAR O CURSO NA ÁREA DE AUDITORIA E FISCALIZAÇÃO COM O TEMA “AUDITORIA: ROTEIRO DE CONFORMIDADE” REALIZADO NO TCE/SC SOB COORDENAÇÃO ICON, NO PERÍODO DE 15 A 19 DE MARÇO/2010.</t>
    </r>
  </si>
  <si>
    <r>
      <rPr>
        <b/>
        <u/>
        <sz val="8"/>
        <rFont val="Times New Roman"/>
        <family val="1"/>
      </rPr>
      <t>PAGAMENTO DE DIÁRIA A COLABORADOR</t>
    </r>
    <r>
      <rPr>
        <sz val="8"/>
        <rFont val="Times New Roman"/>
        <family val="1"/>
      </rPr>
      <t xml:space="preserve">
C1URSO NA ÁREA DE AUDITORIA E FISCALIZAÇÃO COM O TEMA “TEORIA DA RESPONSABILIDADE” REALIZADO NAS DEPENDÊNCIAS DO TCE/SC SOB COORDENAÇÃO ICON, NO PERÍODO DE 12 A 15 DE ABRIL/2010, TENDO COMO INSTRUTOR O ANALISTA DE CONTROLE EXTERNO DO TRIBUNAL DE CONTAS DA UNIÃO - TCU, SENHOR MÁRCIO ANDRÉ SANTOS DE ALBUQUERQUE.</t>
    </r>
  </si>
  <si>
    <r>
      <rPr>
        <b/>
        <u/>
        <sz val="8"/>
        <rFont val="Times New Roman"/>
        <family val="1"/>
      </rPr>
      <t>PAGAMENTO DE DIÁRIA A COLABORADOR</t>
    </r>
    <r>
      <rPr>
        <sz val="8"/>
        <rFont val="Times New Roman"/>
        <family val="1"/>
      </rPr>
      <t xml:space="preserve">
CURSO NA ÁREA DE AUDITORIA E FISCALIZAÇÃO COM O TEMA “ORÇAMENTO PÚBLICO” REALIZADO NAS DEPENDÊNCIAS DO TCE/SC SOB COORDENAÇÃO ICON, NO PERÍODO DE 19 A 23 DE ABRIL/2010, TENDO COMO INSTRUTOR O ANALISTA DE CONTROLE EXTERNO DO TRIBUNAL DE CONTAS DA UNIÃO - TCU, SENHOR DIONES GOMES DA ROCHA.</t>
    </r>
  </si>
  <si>
    <r>
      <rPr>
        <b/>
        <u/>
        <sz val="8"/>
        <rFont val="Times New Roman"/>
        <family val="1"/>
      </rPr>
      <t xml:space="preserve">INSCRIÇÃO </t>
    </r>
    <r>
      <rPr>
        <sz val="8"/>
        <rFont val="Times New Roman"/>
        <family val="1"/>
      </rPr>
      <t>DE 3 (TRÊS) AFCE NO 3º CONINTER – ENCONTRO NACIONAL PARA CAPACITAÇÃO DE CONTROLADORES INTERNOS E EXTERNOS REALIZADO NA CIDADE DO RIO DE JANEIRO – RJ, NO PERÍODO DE 07 A 09 DE ABRIL/2010.</t>
    </r>
  </si>
  <si>
    <r>
      <rPr>
        <b/>
        <u/>
        <sz val="8"/>
        <rFont val="Times New Roman"/>
        <family val="1"/>
      </rPr>
      <t>PAGAMENTO DE DIÁRIA A COLABORADOR</t>
    </r>
    <r>
      <rPr>
        <sz val="8"/>
        <rFont val="Times New Roman"/>
        <family val="1"/>
      </rPr>
      <t xml:space="preserve">
CURSO NA ÁREA DE AUDITORIA E FISCALIZAÇÃO COM O TEMA “FISCALIZAÇÃO DE CONCESSÕES” REALIZADO NAS DEPENDÊNCIAS DO TCE/SC SOB COORDENAÇÃO ICON, NO DIA DE 19 DE ABRIL/2010, TENDO COMO INSTRUTOR O ANALISTA DE CONTROLE EXTERNO DO TRIBUNAL DE CONTAS DA UNIÃO - TCU, SENHOR ADALBERTO SANTOS DE VASCONCELOS.</t>
    </r>
  </si>
  <si>
    <r>
      <rPr>
        <b/>
        <u/>
        <sz val="8"/>
        <rFont val="Times New Roman"/>
        <family val="1"/>
      </rPr>
      <t xml:space="preserve">INSCRIÇÃO </t>
    </r>
    <r>
      <rPr>
        <sz val="8"/>
        <rFont val="Times New Roman"/>
        <family val="1"/>
      </rPr>
      <t>DE 4 (QUATRO) AFCE  NO CURSO COMO LICITAR OBRAS PÚBLICAS E SERVIÇOS DE ENGENHARIA, OFERECIDO PELO INSTITUTO IDHEA, EM FLORIANÓPOLIS - SC, NOS DIAS 03, 04 E 05 DE MAIO/2010 .</t>
    </r>
  </si>
  <si>
    <r>
      <rPr>
        <b/>
        <u/>
        <sz val="8"/>
        <rFont val="Times New Roman"/>
        <family val="1"/>
      </rPr>
      <t xml:space="preserve">INSCRIÇÃO </t>
    </r>
    <r>
      <rPr>
        <sz val="8"/>
        <rFont val="Times New Roman"/>
        <family val="1"/>
      </rPr>
      <t>DE 1 (UM) AFCE  NO VIII FÓRUM BRASILEIRO DE CONTRATAÇÃO E GESTÃO PÚBLICA, REALIZADO EM BRASÍLIA -DF, NOS DIAS 6 E 7 DE MAIO/2010.</t>
    </r>
  </si>
  <si>
    <r>
      <rPr>
        <b/>
        <u/>
        <sz val="8"/>
        <rFont val="Times New Roman"/>
        <family val="1"/>
      </rPr>
      <t>INSCRIÇÃO</t>
    </r>
    <r>
      <rPr>
        <sz val="8"/>
        <rFont val="Times New Roman"/>
        <family val="1"/>
      </rPr>
      <t xml:space="preserve"> DE 3 (TRÊS) AFCE NO ENCONTRO TÉCNICO NACIONAL DE AUDITORIA DE OBRAS PÚBLICAS – ENAOP, REALIZADO EM RECIFE/PE, EM PARCERIA COM A ESCOLA DE CONTAS PROFESSOR BARRETO GUIMARÃES DO TCE/PE, NO PERÍODO DE 31 DE MAIO A 02 DE JUNHO DE 2010.</t>
    </r>
  </si>
  <si>
    <r>
      <rPr>
        <b/>
        <u/>
        <sz val="8"/>
        <rFont val="Times New Roman"/>
        <family val="1"/>
      </rPr>
      <t>INSCRIÇÃO</t>
    </r>
    <r>
      <rPr>
        <sz val="8"/>
        <rFont val="Times New Roman"/>
        <family val="1"/>
      </rPr>
      <t xml:space="preserve"> DE 1 (UM) CONSELHEIRO NO ENCONTRO TÉCNICO NACIONAL DE AUDITORIA DE OBRAS PÚBLICAS – ENAOP, REALIZADO EM RECIFE/PE, EM PARCERIA COM A ESCOLA DE CONTAS PROFESSOR BARRETO GUIMARÃES DO TCE/PE, NO PERÍODO DE 31 DE MAIO A 02 DE JUNHO DE 2010.</t>
    </r>
  </si>
  <si>
    <r>
      <rPr>
        <b/>
        <u/>
        <sz val="8"/>
        <rFont val="Times New Roman"/>
        <family val="1"/>
      </rPr>
      <t>PAGAMENTO DE DIÁRIA A COLABORADOR</t>
    </r>
    <r>
      <rPr>
        <sz val="8"/>
        <rFont val="Times New Roman"/>
        <family val="1"/>
      </rPr>
      <t xml:space="preserve">
CURSO NA ÁREA DE AUDITORIA E FISCALIZAÇÃO COM O TEMA “CONTABILIDADE PÚBLICA AVANÇADA: CONTABILIDADE APLICADA AO SETOR PÚBLICO MULTIPLICADORES”, REALIZADO NAS DEPENDÊNCIAS DA UDESC/ESAG, FLORIANÓPOLIS - SC, SOB COORDENAÇÃO DO INSTITUTO DE CONTAS - ICON, NO PERÍODO DE 21 A 24 DE JUNHO/2010, TENDO COMO INSTRUTORES OS ANALISTAS DE FINANÇAS E CONTROLE DA SECRETARIA DO TESOURO NACIONAL DO MINISTÉRIO DA FAZENDA, PAULO HENRIQUE FEIJÓ DA SILVA E HERIBERTO VILELA DO NASCIMENTO.</t>
    </r>
  </si>
  <si>
    <r>
      <rPr>
        <b/>
        <u/>
        <sz val="8"/>
        <rFont val="Times New Roman"/>
        <family val="1"/>
      </rPr>
      <t>PAGAMENTO DE DIÁRIA A COLABORADOR</t>
    </r>
    <r>
      <rPr>
        <sz val="8"/>
        <rFont val="Times New Roman"/>
        <family val="1"/>
      </rPr>
      <t xml:space="preserve">
CURSO NA ÁREA DE AUDITORIA E FISCALIZAÇÃO COM O TEMA “AUDITORIA AMBIENTAL” REALIZADO NO AUDITÓRIO DO TCE/SC, SOB COORDENAÇÃO DO INSTITUTO DE CONTAS - ICON, NO PERÍODO DE 16 A 19 DE AGOSTO DO CORRENTE ANO, TENDO COMO INSTRUTOR O AUDITOR FEDERAL DE CONTROLE EXTERNO, DO TRIBUNAL DE CONTAS DA UNIÃO, MARCELO DE MIRANDA RIBEIRO QUINTIERI.</t>
    </r>
  </si>
  <si>
    <r>
      <rPr>
        <b/>
        <u/>
        <sz val="8"/>
        <rFont val="Times New Roman"/>
        <family val="1"/>
      </rPr>
      <t>PAGAMENTO DE DIÁRIA A COLABORADOR</t>
    </r>
    <r>
      <rPr>
        <sz val="8"/>
        <rFont val="Times New Roman"/>
        <family val="1"/>
      </rPr>
      <t xml:space="preserve">
CURSO PREVISTO NO PLANO DE CAPACITAÇÃO DO TCE/SC PARA 2010, NA ÁREA DE AUDITORIA E FISCALIZAÇÃO, COM O TEMA “APOSENTADORIA E PENSÃO À LUZ DAS JURISPRUDÊNCIAS DOS TRIBUNAIS SUPERIORES”. O CURSO REALIZADO NAS DEPENDÊNCIAS DESTE TRIBUNAL, SOB COORDENAÇÃO DO INSTITUTO DE CONTAS - ICON, NO PERÍODO DE 04 A 08 DE OUTUBRO/2010, TENDO COMO INSTRUTOR O CONSELHEIRO SUBSTITUTO DO TRIBUNAL DE CONTAS DO ESTADO DO ESPÍRITO SANTO, MARCO ANTÔNIO DA SILVA.</t>
    </r>
  </si>
  <si>
    <r>
      <rPr>
        <b/>
        <u/>
        <sz val="8"/>
        <rFont val="Times New Roman"/>
        <family val="1"/>
      </rPr>
      <t xml:space="preserve">INSCRIÇÕES </t>
    </r>
    <r>
      <rPr>
        <sz val="8"/>
        <rFont val="Times New Roman"/>
        <family val="1"/>
      </rPr>
      <t>NO XIII SIMPÓSIO NACIONAL DE AUDITORIA DE OBRAS PÚBLICAS - SINAOP REALIZADO EM PORTO ALEGRE NO PERÍODO DE 15 A 19 DE NOVEMBRO DE 2010.</t>
    </r>
  </si>
  <si>
    <r>
      <rPr>
        <b/>
        <u/>
        <sz val="8"/>
        <rFont val="Times New Roman"/>
        <family val="1"/>
      </rPr>
      <t>INSCRIÇÕES</t>
    </r>
    <r>
      <rPr>
        <sz val="8"/>
        <rFont val="Times New Roman"/>
        <family val="1"/>
      </rPr>
      <t xml:space="preserve"> NO 6º SEMINÁRIO NACIONAL MODERNAS TÉCNICAS RODOVIÁRIAS, REALIZADO EM FLORIANÓPOLIS, NO PERÍODO DE 21 A 24 DE NOVEMBRO DE 2010. </t>
    </r>
  </si>
  <si>
    <r>
      <rPr>
        <b/>
        <u/>
        <sz val="8"/>
        <rFont val="Times New Roman"/>
        <family val="1"/>
      </rPr>
      <t>INSCRIÇÕES</t>
    </r>
    <r>
      <rPr>
        <sz val="8"/>
        <rFont val="Times New Roman"/>
        <family val="1"/>
      </rPr>
      <t xml:space="preserve"> NO CURSO “FORMAÇÃO DE MULTIPLICADORES EM ELABORAÇÃO E ANÁLISE DOS DEMONSTRATIVOS FISCAIS APLICADOS AO SETOR PÚBLICO NACIONAL”, NA CIDADE DE BRASÍLIA, NOS DIAS 15 A 19 DE AGOSTO DE 2011.</t>
    </r>
  </si>
  <si>
    <r>
      <rPr>
        <b/>
        <u/>
        <sz val="8"/>
        <rFont val="Times New Roman"/>
        <family val="1"/>
      </rPr>
      <t>INSCRIÇÕES</t>
    </r>
    <r>
      <rPr>
        <sz val="8"/>
        <rFont val="Times New Roman"/>
        <family val="1"/>
      </rPr>
      <t xml:space="preserve"> NO XIV SINAOP - SIMPÓSIO NACIONAL DE AUDITORIA DE OBRAS PÚBLICAS COM O TEMA " PLANEJAMENTO DE OBRAS PÚBLICAS E A SUSTENTABILIDADE COMO BASE PARA AS POLIÍTICAS PÚBLICAS", A SER REALIZADO NO CENTRO DE EVENTOS DO PANTANAL, NO PERÍODO DE 07 A 11 DE NOVEMBRO/2011, NA CIDADE DE CUIABÁ - MT.</t>
    </r>
  </si>
  <si>
    <r>
      <rPr>
        <b/>
        <sz val="8"/>
        <rFont val="Times New Roman"/>
        <family val="1"/>
      </rPr>
      <t>AQUISIÇÃO DE SOLUÇÃO DE ANÁLISE DE DADOS E AUDITORIA</t>
    </r>
    <r>
      <rPr>
        <sz val="8"/>
        <rFont val="Times New Roman"/>
        <family val="1"/>
      </rPr>
      <t>, INCLUÍNDO O FORNECEIMENTO DE 5 (CINCO) LICENÇAS DE SOFTWARE, SENDO 4 PELO CONTRATO INICIAL E 1 POR ADITIVO, ATUALIZAÇÃO, SUPORTE TÉCNICO E MANUTENÇÃO DO SOFTWARE PELO PRAZO DE 12 MESES; CAPACITAÇÃO BÁSICA E AVANÇADA PARA 10 AFCE, INSTALAÇÃO E IMPLEMENTAÇÃO DA SOLUÇÃO.</t>
    </r>
  </si>
  <si>
    <r>
      <rPr>
        <b/>
        <u/>
        <sz val="8"/>
        <rFont val="Times New Roman"/>
        <family val="1"/>
      </rPr>
      <t>PAGAMENTO DE DIÁRIA A COLABORADOR</t>
    </r>
    <r>
      <rPr>
        <sz val="8"/>
        <rFont val="Times New Roman"/>
        <family val="1"/>
      </rPr>
      <t xml:space="preserve">
(CHEQUE 33)  Palestrante: Assessor de Gestão Estratégica do STJ, Dr. Ivan Bonifácio / Pagamento de 1,5 (uma e meia) diárias a colaborador PALESTRA DE SENSIBILIZAÇÃO E CAPACITAÇÃO NA METODOLOGIA BALANCED SCORECARD - BSC VOLTADA AO PLANEJAMENTO ESTRATÉGICO / PERÍODO:17/08/2007, no Auditório do TCE/SC.</t>
    </r>
  </si>
  <si>
    <r>
      <rPr>
        <b/>
        <u/>
        <sz val="8"/>
        <rFont val="Times New Roman"/>
        <family val="1"/>
      </rPr>
      <t>PAGAMENTO DE DIÁRIA A COLABORADOR</t>
    </r>
    <r>
      <rPr>
        <sz val="8"/>
        <rFont val="Times New Roman"/>
        <family val="1"/>
      </rPr>
      <t xml:space="preserve">
(CHEQUE 32) Palestrante: Ministro do STJ, Exmo. Dr. Huberto Eustaquio Soares Martins / Pagamento de 1,5 (uma e meia) diárias a colaborador PALESTRA DE SENSIBILIZAÇÃO E CAPACITAÇÃO NA METODOLOGIA BALANCED SCORECARD - BSC VOLTADA AO PLANEJAMENTO ESTRATÉGICO / PERÍODO:17/08/2007, no Auditório do TCE/SC.</t>
    </r>
  </si>
  <si>
    <r>
      <rPr>
        <b/>
        <u/>
        <sz val="8"/>
        <rFont val="Times New Roman"/>
        <family val="1"/>
      </rPr>
      <t>PAGAMENTO DE DIÁRIA A COLABORADOR</t>
    </r>
    <r>
      <rPr>
        <sz val="8"/>
        <rFont val="Times New Roman"/>
        <family val="1"/>
      </rPr>
      <t xml:space="preserve">
PAGAMENTO DE 4,5 (QUATRO VÍRGULA CINCO) DIÁRIAS AO SERVIDOR JOSÉ FERNANDO GARCIA,  DA SECRETARIA DE PLANEJAMENTO (SEPLAN) DO TRIBUNAL DE CONTAS DA UNIÃO (TCU) PARA MINISTRAR CURSO DE GESTÃO DE PROJETOS AOS SERVIDORES DO TCESC, EM FLORIANÓPOLIS, NOS DIAS 09, 10 E 11 DE ABRIL DE 2008.</t>
    </r>
  </si>
  <si>
    <r>
      <rPr>
        <b/>
        <u/>
        <sz val="8"/>
        <rFont val="Times New Roman"/>
        <family val="1"/>
      </rPr>
      <t>PAGAMENTO DE DIÁRIA A COLABORADOR</t>
    </r>
    <r>
      <rPr>
        <sz val="8"/>
        <rFont val="Times New Roman"/>
        <family val="1"/>
      </rPr>
      <t xml:space="preserve">
PAGAMENTO DE 4,5 (QUATRO VÍRGULA CINCO) DIÁRIAS AO SERVIDOR JANDRÉ GUILHON HENRIQUES,  DA SECRETARIA DE PLANEJAMENTO (SEPLAN) DO TRIBUNAL DE CONTAS DA UNIÃO (TCU) PARA MINISTRAR CURSO DE GESTÃO DE PROJETOS AOS SERVIDORES DO TCESC, EM FLORIANÓPOLIS, NOS DIAS 09, 10 E 11 DE ABRIL DE 2008.</t>
    </r>
  </si>
  <si>
    <r>
      <rPr>
        <b/>
        <u/>
        <sz val="8"/>
        <rFont val="Times New Roman"/>
        <family val="1"/>
      </rPr>
      <t>PAGAMENTO DE DIÁRIA A COLABORADOR</t>
    </r>
    <r>
      <rPr>
        <sz val="8"/>
        <rFont val="Times New Roman"/>
        <family val="1"/>
      </rPr>
      <t xml:space="preserve">
PAGAMENTO DE 4,5 (QUATRO VÍRGULA CINCO) DIÁRIAS AO SERVIDOR LEONARDO FERREIRA LUITGARDS,  DA SECRETARIA DE PLANEJAMENTO (SEPLAN) DO TRIBUNAL DE CONTAS DA UNIÃO (TCU) PARA MINISTRAR CURSO DE GESTÃO DE PROJETOS AOS SERVIDORES DO TCESC, EM FLORIANÓPOLIS, NOS DIAS 09, 10 E 11 DE ABRIL DE 2008.</t>
    </r>
  </si>
  <si>
    <r>
      <rPr>
        <b/>
        <u/>
        <sz val="8"/>
        <rFont val="Times New Roman"/>
        <family val="1"/>
      </rPr>
      <t>PAGAMENTO DE DIÁRIA A COLABORADOR</t>
    </r>
    <r>
      <rPr>
        <sz val="8"/>
        <rFont val="Times New Roman"/>
        <family val="1"/>
      </rPr>
      <t xml:space="preserve">
PAGAMENTO DE 3,5 (TRÊS VÍRGULA CINCO) DIÁRIAS AO ANALISTA DE CONTROLE EXTERNO  DO TCU SR. DANIEL LUIZ DE SOUZA, VISANDO À REALIZAÇÃO DE OFICINA E ORIENTAÇÕES PARA O DELINEAMENTO DO PLANO ANUAL DE DIRETRIZES DE 2009, EM CONSONÂNCIA AO PLANO ESTRATÉGICO DO TCE/SC (2008-2011). A OFICINA FOI REALIZADA NOS DIAS 19 E 20 DE MARÇO/2009, NA ESCOLA FAZENDÁRIA.
</t>
    </r>
  </si>
  <si>
    <r>
      <rPr>
        <b/>
        <u/>
        <sz val="8"/>
        <rFont val="Times New Roman"/>
        <family val="1"/>
      </rPr>
      <t>PAGAMENTO DE DIÁRIA A COLABORADOR</t>
    </r>
    <r>
      <rPr>
        <sz val="8"/>
        <rFont val="Times New Roman"/>
        <family val="1"/>
      </rPr>
      <t xml:space="preserve">
PAGAMENTO DE 3,5 (TRÊS VÍRGULA CINCO) DIÁRIAS AO ANALISTA DE CONTROLE EXTERNO  DO TCU SR. MARKUS BUHATEM KOCH, VISANDO À REALIZAÇÃO DE OFICINA E ORIENTAÇÕES PARA O DELINEAMENTO DO PLANO ANUAL DE DIRETRIZES DE 2009, EM CONSONÂNCIA AO PLANO ESTRATÉGICO DO TCE/SC (2008-2011). A OFICINA FOI REALIZADA NOS DIAS 19 E 20 DE MARÇO/2009, NA ESCOLA FAZENDÁRIA.
</t>
    </r>
  </si>
  <si>
    <r>
      <rPr>
        <b/>
        <sz val="8"/>
        <rFont val="Times New Roman"/>
        <family val="1"/>
      </rPr>
      <t>SERVIÇOS DE CONSULTORIA PARA ELABORAÇÃO DO PLANO ESTRATÉGICO DE TECNOLOGIA DA INFORMAÇÃO - PETI</t>
    </r>
    <r>
      <rPr>
        <sz val="8"/>
        <rFont val="Times New Roman"/>
        <family val="1"/>
      </rPr>
      <t xml:space="preserve"> DO TCESC, COMPREENDENDO IDENTIFICAÇÃO/REVISÃO DAS NECESSIDADES TECNOLÓGICAS (HARDWARE, SOFTWARE E REDE DE COMUNICAÇÃO) E DE PESSOAL DE TECNOLOGIA DA INFORMAÇÃO - TI, COM TRANSFERÊNCIA DE TECNOLOGIA. </t>
    </r>
  </si>
  <si>
    <t>Produto  2.5.2 - Programa de capacitação de usuários e gestores de TI implantado e avaliado</t>
  </si>
  <si>
    <r>
      <t xml:space="preserve">REALIZAÇÃO  DE 4 (QUATRO) </t>
    </r>
    <r>
      <rPr>
        <b/>
        <u/>
        <sz val="8"/>
        <rFont val="Times New Roman"/>
        <family val="1"/>
      </rPr>
      <t>CURSOS</t>
    </r>
    <r>
      <rPr>
        <sz val="8"/>
        <rFont val="Times New Roman"/>
        <family val="1"/>
      </rPr>
      <t xml:space="preserve"> PARA CAPACITAÇÃO NA PLATAFORMA VISUAL STUDIO 2008 PARA 9 (NOVE) SERVIDORES.</t>
    </r>
  </si>
  <si>
    <r>
      <rPr>
        <b/>
        <u/>
        <sz val="8"/>
        <rFont val="Times New Roman"/>
        <family val="1"/>
      </rPr>
      <t>CURSOS:</t>
    </r>
    <r>
      <rPr>
        <sz val="8"/>
        <rFont val="Times New Roman"/>
        <family val="1"/>
      </rPr>
      <t xml:space="preserve"> WORD – OFFICE 2007; EXCEL BÁSICO 2007; EXCEL AVANÇADO/INTERMEDIÁRIO 2007; POWER POINT 2007</t>
    </r>
  </si>
  <si>
    <r>
      <rPr>
        <b/>
        <u/>
        <sz val="8"/>
        <rFont val="Times New Roman"/>
        <family val="1"/>
      </rPr>
      <t>INSCRIÇÕES DE CURSO</t>
    </r>
    <r>
      <rPr>
        <sz val="8"/>
        <rFont val="Times New Roman"/>
        <family val="1"/>
      </rPr>
      <t xml:space="preserve"> TREINAMENTO EM FERRAMENTA DE BI, MINISTRADOS PELA KEEPIT TECNOLOGIA PARA NEGÓCIOS NO PERÍODO DE 18/10 A 28/10/2010 . SALIENTA-SE QUE A DIN TEM COMO META EM 2010 A IMPLEMENTAÇÃO DE UMA FERRAMENTA EM BI (BUSINESS INTELIGENTE) PARA FACILITAR A BUSCA DE INFORMAÇÕES NOS BANCOS DE DADOS DO TCE. </t>
    </r>
  </si>
  <si>
    <t>Produto  2.5.3 - Parque tecnológico do TC revisto e implementado</t>
  </si>
  <si>
    <r>
      <t>SERVIÇOS DE DESENVOLVIMENTO DE PORTAIS PARA A</t>
    </r>
    <r>
      <rPr>
        <b/>
        <sz val="8"/>
        <rFont val="Times New Roman"/>
        <family val="1"/>
      </rPr>
      <t xml:space="preserve"> CONSTRUÇÃO DO PORTAL </t>
    </r>
    <r>
      <rPr>
        <sz val="8"/>
        <rFont val="Times New Roman"/>
        <family val="1"/>
      </rPr>
      <t xml:space="preserve"> (INTERNET E INTRANET) DO TESC, TOTALMENTE INTEGRADO EM UMA FERRAMENTA DE GESTÃO DE CONTEÚDO QUE POSSIBILITE AUTOMATIZAÇÃO NA SUA ATUALIZAÇÃO.</t>
    </r>
  </si>
  <si>
    <t>Produto  2.6.1 - Política de recursos humanos (seleção, avaliação, remuneração, desenvolvimento, treinamento e outros) criada e implementada</t>
  </si>
  <si>
    <r>
      <t>CONTRATAÇÃO DE CONSULTORIA PARA DESENVOLVER</t>
    </r>
    <r>
      <rPr>
        <b/>
        <sz val="8"/>
        <rFont val="Times New Roman"/>
        <family val="1"/>
      </rPr>
      <t xml:space="preserve"> POLÍTICAS DE RH</t>
    </r>
  </si>
  <si>
    <t xml:space="preserve">Produto  2.6.2 - Instituto de Contas estruturado, com programa de capacitação elaborado, implantado e avaliado </t>
  </si>
  <si>
    <r>
      <t xml:space="preserve">AQUISIÇÃO DE 4 </t>
    </r>
    <r>
      <rPr>
        <b/>
        <sz val="8"/>
        <rFont val="Times New Roman"/>
        <family val="1"/>
      </rPr>
      <t>COMPUTADORES</t>
    </r>
    <r>
      <rPr>
        <sz val="8"/>
        <rFont val="Times New Roman"/>
        <family val="1"/>
      </rPr>
      <t xml:space="preserve"> PORTÁTEIS NOTEBOOK</t>
    </r>
  </si>
  <si>
    <r>
      <rPr>
        <b/>
        <sz val="8"/>
        <rFont val="Times New Roman"/>
        <family val="1"/>
      </rPr>
      <t>INSCRIÇÃO</t>
    </r>
    <r>
      <rPr>
        <sz val="8"/>
        <rFont val="Times New Roman"/>
        <family val="1"/>
      </rPr>
      <t xml:space="preserve"> DE 22 SERVIDORES DO TCE-SC NO XXII CONGRESSO BRASILEIRO DE DIREITO ADMINISTRATIVO, REALIZADO EM FLORIANÓPOLIS/SC NOS DIAS 21 A 23 DE OUTUBRO DE 2009.</t>
    </r>
  </si>
  <si>
    <r>
      <rPr>
        <b/>
        <sz val="8"/>
        <rFont val="Times New Roman"/>
        <family val="1"/>
      </rPr>
      <t>INSCRIÇÃO</t>
    </r>
    <r>
      <rPr>
        <sz val="8"/>
        <rFont val="Times New Roman"/>
        <family val="1"/>
      </rPr>
      <t xml:space="preserve"> DE 11 SERVIDORES DO TCE-SC NO XXII CONGRESSO BRASILEIRO DE DIREITO ADMINISTRATIVO, REALIZADO EM FLORIANÓPOLIS/SC NOS DIAS 21 A 23 DE OUTUBRO DE 2009.</t>
    </r>
  </si>
  <si>
    <r>
      <rPr>
        <b/>
        <u/>
        <sz val="8"/>
        <rFont val="Times New Roman"/>
        <family val="1"/>
      </rPr>
      <t>INSCRIÇÃO</t>
    </r>
    <r>
      <rPr>
        <sz val="8"/>
        <rFont val="Times New Roman"/>
        <family val="1"/>
      </rPr>
      <t xml:space="preserve"> DE SERVIDORES NO XXIX PAINEL DE BIBLIOTECONOMIA REALIZADOM EM FLORIANÓPOLIS - SC NOS DIAS 11 E 12 DE MAIO DE 2010.</t>
    </r>
  </si>
  <si>
    <r>
      <rPr>
        <b/>
        <u/>
        <sz val="8"/>
        <rFont val="Times New Roman"/>
        <family val="1"/>
      </rPr>
      <t>INSCRIÇÃO</t>
    </r>
    <r>
      <rPr>
        <sz val="8"/>
        <rFont val="Times New Roman"/>
        <family val="1"/>
      </rPr>
      <t xml:space="preserve"> DE SERVIDORES NO II CONGRESSO IBEROAMERICANO DE PSICOLOGIA DAS ORGANIZAÇÕES E DO TRABALHO, OCORREU NO PERÍODO DE 14 A 16 DE ABRIL DE 2011, NO HOTEL MAJESTIC, EM FLORIANÓPOLIS - SC.</t>
    </r>
  </si>
  <si>
    <r>
      <rPr>
        <b/>
        <u/>
        <sz val="8"/>
        <rFont val="Times New Roman"/>
        <family val="1"/>
      </rPr>
      <t>INSCRIÇÃO</t>
    </r>
    <r>
      <rPr>
        <sz val="8"/>
        <rFont val="Times New Roman"/>
        <family val="1"/>
      </rPr>
      <t xml:space="preserve"> DE SERVIDORES NO VII FÓRUM BRASILEIRO SOBRE AS AGÊNCIAS REGULADORAS, REALIZADO NOS DIAS 28 E 29 DE ABRIL DE 2011, NA CIDADE DO RIO DE JANEIRO - RJ.</t>
    </r>
  </si>
  <si>
    <r>
      <rPr>
        <b/>
        <u/>
        <sz val="8"/>
        <rFont val="Times New Roman"/>
        <family val="1"/>
      </rPr>
      <t>INSCRIÇÃO</t>
    </r>
    <r>
      <rPr>
        <sz val="8"/>
        <rFont val="Times New Roman"/>
        <family val="1"/>
      </rPr>
      <t xml:space="preserve"> DE SERVIDORES NO 7º CONGRESSO DE SECRETÁRIOS DE FINANÇAS, CONTADORES PÚBLICOS E CONTROLADORES INTERNOS MUNICIPAIS, NO AUDITÓRIO DA ASSOCIAÇÃO CATARINENSE DE MEDICINA, REALIZADO NOS DIAS 14 E 15 DE ABRIL DE 2011, EM FLORIANÓPOLIS - SC.</t>
    </r>
  </si>
  <si>
    <r>
      <rPr>
        <b/>
        <u/>
        <sz val="8"/>
        <rFont val="Times New Roman"/>
        <family val="1"/>
      </rPr>
      <t>PAGAMENTO DE DIÁRIA A COLABORADOR</t>
    </r>
    <r>
      <rPr>
        <sz val="8"/>
        <rFont val="Times New Roman"/>
        <family val="1"/>
      </rPr>
      <t xml:space="preserve">
PAGAMENTO DE 3 (TRÊS) DIÁRIAS PARA O  INSTRUTOR AUGUSTO GONÇALVES DE SOUZA, GERENTE DE AUDITORIA EM TECNOLOGIA DA INFORMAÇÃO DO TRIBUNAL DE CONTAS DO ESTADO DA BAHIA, TENDO EM VISTA A REALIZAÇÃO DO CURSO DE CAPACITAÇÃO DOS SERVIDORES DO TCE/SC  NA ÁREA DE TECNOLOGIA DA INFORMAÇÃO, COM O TEMA “PONTOS DE FUNÇÃO”, CURSO REALIZADO  SOB COORDENAÇÃO DO ICON, NOS DIAS 18 E 19  DE ABRIL/2011, EM FLORIANÓPOLIS - SC.</t>
    </r>
  </si>
  <si>
    <r>
      <rPr>
        <b/>
        <u/>
        <sz val="8"/>
        <rFont val="Times New Roman"/>
        <family val="1"/>
      </rPr>
      <t>INSCRIÇÃO</t>
    </r>
    <r>
      <rPr>
        <sz val="8"/>
        <rFont val="Times New Roman"/>
        <family val="1"/>
      </rPr>
      <t xml:space="preserve"> DE SERVIDORES NO CURSO DE NORMAS BRASILEIRAS DE CONTABILIDADE, REALIZADO NO CONSELHO REGIONAL DE CONTABILIDADE DE SANTA CATARINA NOS DIAS 14 E 15 DE ABRIL DE 2011, EM FLORIANÓPOLIS - SC.</t>
    </r>
  </si>
  <si>
    <r>
      <rPr>
        <b/>
        <u/>
        <sz val="8"/>
        <rFont val="Times New Roman"/>
        <family val="1"/>
      </rPr>
      <t>INSCRIÇÃO</t>
    </r>
    <r>
      <rPr>
        <sz val="8"/>
        <rFont val="Times New Roman"/>
        <family val="1"/>
      </rPr>
      <t xml:space="preserve"> DE SERVIDORES NO CURSO DE CURSO DE GESTÃO AMBIENTAL: LEGISLAÇÃO, FISCALIZAÇÃO E RESPONSABILIDADE DOS AGENTES PÚBLICOS. O CURSO FOI MINISTRADO PELA EMPRESA GESTÃO PÚBLICA ONLINE, NA CIDADE DE FLORIANÓPOLIS NOS DIAS 14 E 15 DE ABRIL DE 2011. </t>
    </r>
  </si>
  <si>
    <r>
      <rPr>
        <b/>
        <u/>
        <sz val="8"/>
        <rFont val="Times New Roman"/>
        <family val="1"/>
      </rPr>
      <t>INSCRIÇÃO</t>
    </r>
    <r>
      <rPr>
        <sz val="8"/>
        <rFont val="Times New Roman"/>
        <family val="1"/>
      </rPr>
      <t xml:space="preserve"> DE SERVIDORES NO CURSO "QUESTÕES POLÊMICAS SOBRE RECURSOS HUMANOS NO SERVIÇO PÚBLICO", ORGANIZADO PELA ESCOLA DE GESTÃO PÚBLICA MUNICIPAL – EGEM E PELA FEDERAÇÃO CATARINENSE DE MUNICÍPIOS - FECAM, REALIZADO NO AUDITÓRIO DO CONSELHO REGIONAL DE CONTABILIDADE DE SANTA CATARINA – CRC/SC,  CIDADE DE FLORIANÓPOLIS, NOS DIAS 16 E 17 DE MAIO DE 2011. </t>
    </r>
  </si>
  <si>
    <r>
      <rPr>
        <b/>
        <u/>
        <sz val="8"/>
        <rFont val="Times New Roman"/>
        <family val="1"/>
      </rPr>
      <t>INSCRIÇÃO</t>
    </r>
    <r>
      <rPr>
        <sz val="8"/>
        <rFont val="Times New Roman"/>
        <family val="1"/>
      </rPr>
      <t xml:space="preserve"> DE SERVIDORES NO 2º CONGRESSO SUL-BRASILEIRO DE COMUNICAÇÃO E MARKETING NO SERVIÇO PÚBLICO”, PROMOVIDO PELA CRIACOM COMUNICAÇÃO FUL SERVICE,  REALIZADO NO PERÍODO DE 10 A 12 DE MAIO DE 2011, EM FLORIANÓPILIS –SC</t>
    </r>
  </si>
  <si>
    <r>
      <rPr>
        <b/>
        <u/>
        <sz val="8"/>
        <rFont val="Times New Roman"/>
        <family val="1"/>
      </rPr>
      <t>INSCRIÇÃO</t>
    </r>
    <r>
      <rPr>
        <sz val="8"/>
        <rFont val="Times New Roman"/>
        <family val="1"/>
      </rPr>
      <t xml:space="preserve"> DE SERVIDORES NO "CURSO DE AUDITORIA DA FOLHA DE PAGAMENTO NO SERVIÇO PÚBLICO", PROMOVIDO E ORGANIZADO PELO CENTRO DE ESTUDOS TEMÁTICOS DE ADMINISTRAÇÃO PÚBLICA – CETEM, NOS DIAS 12 E 13 DE MAIO DE 2011, NO HOTEL BAIA NORTE, EM FLORIANÓPOLIS, SC.</t>
    </r>
  </si>
  <si>
    <r>
      <rPr>
        <b/>
        <u/>
        <sz val="8"/>
        <rFont val="Times New Roman"/>
        <family val="1"/>
      </rPr>
      <t>PAGAMENTO DE DIÁRIA A COLABORADOR</t>
    </r>
    <r>
      <rPr>
        <sz val="8"/>
        <rFont val="Times New Roman"/>
        <family val="1"/>
      </rPr>
      <t xml:space="preserve">
PAGAMENTO DE 2,5 (DUAS E MEIA)  DIÁRIAS EM FAVOR DO ANALISTAS DE FINANÇAS E CONTROLE DA SECRETARIA DO TESOURO NACIONAL DO MINISTÉRIO DA FAZENDA, PARA MINISTRAR "CURSO DE CONTABILIDADE PÚBLICA AVANÇADA: CONTABILIDADE APLICADA AO SETOR PÚBLICO MULTIPLICADORES", REALIZADO SOB COORDENAÇÃO DO INSTITUTO DE CONTAS – ICON, NO PERÍODO DE 13 A 17/06/2011, NAS DEPENDÊNCIAS DO CONSELHO REGIONAL DE CONTABILIDADE – CRC/SC, EM FLORIANÓPOLIS-SC.</t>
    </r>
  </si>
  <si>
    <r>
      <rPr>
        <b/>
        <u/>
        <sz val="8"/>
        <rFont val="Times New Roman"/>
        <family val="1"/>
      </rPr>
      <t xml:space="preserve">INSCRIÇÃO </t>
    </r>
    <r>
      <rPr>
        <sz val="8"/>
        <rFont val="Times New Roman"/>
        <family val="1"/>
      </rPr>
      <t>DE SERVIDORES NO EVENTO “GESTÃO DE INFORMAÇÕES E DOCUMENTOS DO SETOR PÚBLICO”, REALIZADO NOS DIAS 24 E 25 DE MAIO/2011, NO CENTRO DE CONVENÇÕES BRASIL EM BRASÍLIA – DF, PROMOVIDO PELA EDITORA GUIA DE FORNECEDORES LTDA.</t>
    </r>
  </si>
  <si>
    <r>
      <rPr>
        <b/>
        <u/>
        <sz val="8"/>
        <rFont val="Times New Roman"/>
        <family val="1"/>
      </rPr>
      <t xml:space="preserve">INSCRIÇÃO </t>
    </r>
    <r>
      <rPr>
        <sz val="8"/>
        <rFont val="Times New Roman"/>
        <family val="1"/>
      </rPr>
      <t>DE SERVIDORES NO 21º CONGRESSO CATARINENSE DE RECURSOS HUMANOS - CONCARH 2011, PROMOVIDO PELA ASSOCIAÇÃO BRASILEIRA DE RECURSOS HUMANOS/SANTA CATARINA - ABRH-SC A SER REALIZADO NOS DIAS 12 E 13 DE MAIO DE 2011 NO CENTOR DE EVENTOS DA FIESC - FEDERAÇÃO  DAS INDÚSTRIAIS DO ESTADO DE SANTA CATARINA - FLORIANÓPOLIS/SC.</t>
    </r>
  </si>
  <si>
    <r>
      <rPr>
        <b/>
        <u/>
        <sz val="8"/>
        <rFont val="Times New Roman"/>
        <family val="1"/>
      </rPr>
      <t xml:space="preserve">INSCRIÇÃO </t>
    </r>
    <r>
      <rPr>
        <sz val="8"/>
        <rFont val="Times New Roman"/>
        <family val="1"/>
      </rPr>
      <t>DE SERVIDORES NO II FÓRUM BRASILEIRO DE ALTOS ESTUDOS DE DIREITO PÚBLICO, COM O TEMA SANEAMENTO AMBIENTAL, NOS DIAS 16 E 17 DE JUNHO DE 2011, NO HOTEL MAJESTIC, EM FLORIANÓPOLIS, SC.</t>
    </r>
  </si>
  <si>
    <r>
      <rPr>
        <b/>
        <u/>
        <sz val="8"/>
        <rFont val="Times New Roman"/>
        <family val="1"/>
      </rPr>
      <t xml:space="preserve">INSCRIÇÃO </t>
    </r>
    <r>
      <rPr>
        <sz val="8"/>
        <rFont val="Times New Roman"/>
        <family val="1"/>
      </rPr>
      <t>DE SERVIDORES NO SEMINÁRIO GESTÃO ELETRÔNICA DE DOCUMENTOS &amp; ENTERPRISE INFORMATION MANAGEMENT, CUJO TEMA CENTRAL SERÁ “ALIANÇA ESTRATÉGICA DA GOVERNANÇA CORPORATIVA &amp; GESTÃO DE INFORMAÇÕES” PROMOVIDO PELA EMPRESA KAPPEL- CONSULTORIA, A SER REALIZADO NO PERÍODO DE 01 A 02 DE SETEMBRO DE 2011, EM FLORIANÓPOLIS -SC.</t>
    </r>
  </si>
  <si>
    <r>
      <rPr>
        <b/>
        <u/>
        <sz val="8"/>
        <rFont val="Times New Roman"/>
        <family val="1"/>
      </rPr>
      <t xml:space="preserve">INSCRIÇÃO </t>
    </r>
    <r>
      <rPr>
        <sz val="8"/>
        <rFont val="Times New Roman"/>
        <family val="1"/>
      </rPr>
      <t xml:space="preserve">DE SERVIDORES NO CURSO INDICADORES, MONITORAMENTO E AVALIAÇÃO NA ADMINISTRAÇÃO PÚBLICA, NOS DIAS 21 E 22 DE NOVENBRO DE 2011, NA CIDADE DE BRASÍLIA – DF. </t>
    </r>
  </si>
  <si>
    <r>
      <rPr>
        <b/>
        <u/>
        <sz val="8"/>
        <rFont val="Times New Roman"/>
        <family val="1"/>
      </rPr>
      <t xml:space="preserve">INSCRIÇÃO </t>
    </r>
    <r>
      <rPr>
        <sz val="8"/>
        <rFont val="Times New Roman"/>
        <family val="1"/>
      </rPr>
      <t>DE SERVIDORES NO "VII FÓRUM BRASILEIRO DE COMBATE À CORRUPÇÃO NA ADMINISTRAÇÃO PÚBLICA", REALIZADO NOS DIAS 8 E 9 DE DEZEMBRO/2011, EM BRASÍLIA - DF.</t>
    </r>
  </si>
  <si>
    <r>
      <rPr>
        <b/>
        <u/>
        <sz val="8"/>
        <rFont val="Times New Roman"/>
        <family val="1"/>
      </rPr>
      <t>SERVIÇOS DE CAPACITAÇÃO NA PLATAFORMA CHANNEL</t>
    </r>
    <r>
      <rPr>
        <sz val="8"/>
        <rFont val="Times New Roman"/>
        <family val="1"/>
      </rPr>
      <t xml:space="preserve"> PARA OS SERVIDORES DO TCESC QUE ATUAM NO PROCESSO DE PLANEJAMENTO ESTRATÉGICO.</t>
    </r>
  </si>
  <si>
    <r>
      <t xml:space="preserve">AQUISIÇÃO DE 4  </t>
    </r>
    <r>
      <rPr>
        <b/>
        <sz val="8"/>
        <rFont val="Times New Roman"/>
        <family val="1"/>
      </rPr>
      <t xml:space="preserve">EQUIPAMENTOS DE SOM </t>
    </r>
    <r>
      <rPr>
        <sz val="8"/>
        <rFont val="Times New Roman"/>
        <family val="1"/>
      </rPr>
      <t xml:space="preserve"> COM SISTEMA DE ÁUDIO MULTIFUNCIONAL PORTÁTIL COM CAIXA DE CONTENDO 6 DRIVES DA MARCA BOSE - MODELO L1 COMPACT. </t>
    </r>
  </si>
  <si>
    <r>
      <t>AQUISIÇÃO DE 3</t>
    </r>
    <r>
      <rPr>
        <b/>
        <sz val="8"/>
        <rFont val="Times New Roman"/>
        <family val="1"/>
      </rPr>
      <t xml:space="preserve"> LOUSAS DIGITAIS</t>
    </r>
    <r>
      <rPr>
        <sz val="8"/>
        <rFont val="Times New Roman"/>
        <family val="1"/>
      </rPr>
      <t xml:space="preserve">  MARCA - IQBOARD - MODELO OS V 7 S 080 - FABRICADO POR RETURNSTAR</t>
    </r>
  </si>
  <si>
    <t>Produto  A.1 - Unidade de Execução Local criada e implantada</t>
  </si>
  <si>
    <r>
      <rPr>
        <b/>
        <u/>
        <sz val="8"/>
        <rFont val="Times New Roman"/>
        <family val="1"/>
      </rPr>
      <t>PAGAMENTO DE DIÁRIA A COLABORADOR</t>
    </r>
    <r>
      <rPr>
        <sz val="8"/>
        <rFont val="Times New Roman"/>
        <family val="1"/>
      </rPr>
      <t xml:space="preserve">
PAGAMENTO 3,5 DIÁRIAS A SERVIDORA DO TCDF, SENHORA HELOISA GARCIA PINTO, POR SOLICITAÇÃO DO TCE/SC, PARA PROFERIR CURSO AOS SERVIDORES DA UEL/SC E OUTROS (COMISSÃO DE LICITAÇÕES, DEPARTAMENTO DE COMPRAS, DEPARTAMENTO CONTABILIDADE E FINANÇAS, DIRETOR ADMINISTRATIVO E FINANCEIRO, ASSESSORIA DA PRESIDÊNCIA) SOBRE POLÍTICAS DO BID, NOS DIAS 25, 26 E 27 DE SETEMBRO/07.</t>
    </r>
  </si>
  <si>
    <t>Produto  M.1  - Sistemática de monitoramento e avaliação do projeto criada</t>
  </si>
  <si>
    <r>
      <rPr>
        <b/>
        <u/>
        <sz val="8"/>
        <rFont val="Times New Roman"/>
        <family val="1"/>
      </rPr>
      <t xml:space="preserve">INSCRIÇÃO </t>
    </r>
    <r>
      <rPr>
        <sz val="8"/>
        <rFont val="Times New Roman"/>
        <family val="1"/>
      </rPr>
      <t>NO CURSO "CONVÊNIOS CELEBRADOS COM A UNIÃO E SUAS PRESTAÇÕES DE CONTAS SOB A ÓTICA DO TCU" REALIZADO NA CIDADE DE CURITIBA/PR</t>
    </r>
  </si>
  <si>
    <r>
      <rPr>
        <b/>
        <sz val="8"/>
        <rFont val="Times New Roman"/>
        <family val="1"/>
      </rPr>
      <t>AQUISIÇÃO DE SOLUÇÃO DE ANÁLISE DE DADOS E AUDITORIA</t>
    </r>
    <r>
      <rPr>
        <sz val="8"/>
        <rFont val="Times New Roman"/>
        <family val="1"/>
      </rPr>
      <t>, INCLUÍNDO O FORNECEIMENTO DE MAIS 1 (UMA) LICENÇA DE SOFTWARE, ATUALIZAÇÃO, SUPORTE TÉCNICO E MANUTENÇÃO DO SOFTWARE PELO PRAZO DE 12 MESES; CAPACITAÇÃO BÁSICA E AVANÇADA PARA 10 AFCE, INSTALAÇÃO E IMPLEMENTAÇÃO DA SOLUÇÃO.</t>
    </r>
  </si>
  <si>
    <t xml:space="preserve">NOTA: (1) E (2) Tem contratos comuns mas de subcomponentes e produtos diferentes. 
</t>
  </si>
  <si>
    <r>
      <rPr>
        <sz val="10"/>
        <rFont val="Arial"/>
        <family val="2"/>
      </rPr>
      <t>Ação de cooperação realizada</t>
    </r>
    <r>
      <rPr>
        <sz val="10"/>
        <color indexed="12"/>
        <rFont val="Arial"/>
        <family val="2"/>
      </rPr>
      <t xml:space="preserve">
</t>
    </r>
    <r>
      <rPr>
        <sz val="10"/>
        <color rgb="FFFF0000"/>
        <rFont val="Arial"/>
        <family val="2"/>
      </rPr>
      <t>Informações à linha 111</t>
    </r>
  </si>
  <si>
    <r>
      <rPr>
        <sz val="10"/>
        <rFont val="Arial"/>
        <family val="2"/>
      </rPr>
      <t>Evento de interação realizado</t>
    </r>
    <r>
      <rPr>
        <sz val="10"/>
        <color indexed="12"/>
        <rFont val="Arial"/>
        <family val="2"/>
      </rPr>
      <t xml:space="preserve">
</t>
    </r>
    <r>
      <rPr>
        <sz val="10"/>
        <color rgb="FFFF0000"/>
        <rFont val="Arial"/>
        <family val="2"/>
      </rPr>
      <t>Informações à linha 138</t>
    </r>
  </si>
  <si>
    <r>
      <t>Eventos com jurisdicionados</t>
    </r>
    <r>
      <rPr>
        <sz val="11"/>
        <color indexed="10"/>
        <rFont val="Calibri"/>
        <family val="2"/>
      </rPr>
      <t xml:space="preserve"> </t>
    </r>
  </si>
  <si>
    <t>UEL do TCE/SC criada pela Resolução TC nº 03/2005 de 20/06/2005 instituindo os cargos de Coordenador Geral, Coordenador Técnico e Coordenador Administrativo e Financeiro, atualmente ocupados por Cláudio Cherem de Abreu, Gilberto Paiva de Almeida e Raul Fernando Fernandes Teixeira, respectivamente, todos Auditores Fiscais de Controle externo, concursados e efetivos.</t>
  </si>
  <si>
    <t>EXECUTAR O PROJETO INTITULADO "METODOLOGIA DE AVALIAÇÃO DA QUALIDADE DO INVESTIMENTO MUNICIPAL EM ENSINO FUNDAMENTAL"</t>
  </si>
  <si>
    <r>
      <t>EXECUTAR O PROJETO INTITULADO "PESQUISA PARA AVALIAÇÃO DE OBRAS NO ESTADO DE SANTA CATARINA"</t>
    </r>
    <r>
      <rPr>
        <sz val="8"/>
        <rFont val="Arial"/>
        <family val="2"/>
      </rPr>
      <t>.</t>
    </r>
  </si>
  <si>
    <t xml:space="preserve"> Perfeito e ativo</t>
  </si>
  <si>
    <t>Perfeito e ativo</t>
  </si>
  <si>
    <t xml:space="preserve"> S080LCXNW7012326061</t>
  </si>
  <si>
    <t>S80LCXNW7012328041</t>
  </si>
  <si>
    <t>Bom e ativo</t>
  </si>
</sst>
</file>

<file path=xl/styles.xml><?xml version="1.0" encoding="utf-8"?>
<styleSheet xmlns="http://schemas.openxmlformats.org/spreadsheetml/2006/main">
  <numFmts count="4">
    <numFmt numFmtId="43" formatCode="_-* #,##0.00_-;\-* #,##0.00_-;_-* &quot;-&quot;??_-;_-@_-"/>
    <numFmt numFmtId="164" formatCode="_(* #,##0.00_);_(* \(#,##0.00\);_(* \-??_);_(@_)"/>
    <numFmt numFmtId="165" formatCode="_(* #,##0.00_);_(* \(#,##0.00\);_(* &quot;-&quot;??_);_(@_)"/>
    <numFmt numFmtId="166" formatCode="#,##0.00_ ;\-#,##0.00\ "/>
  </numFmts>
  <fonts count="9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b/>
      <sz val="22"/>
      <name val="Arial"/>
      <family val="2"/>
    </font>
    <font>
      <b/>
      <sz val="14"/>
      <color indexed="10"/>
      <name val="Arial"/>
      <family val="2"/>
    </font>
    <font>
      <b/>
      <sz val="10"/>
      <name val="Arial"/>
      <family val="2"/>
    </font>
    <font>
      <b/>
      <i/>
      <sz val="10"/>
      <name val="Arial"/>
      <family val="2"/>
    </font>
    <font>
      <sz val="9"/>
      <color indexed="8"/>
      <name val="Tahoma"/>
      <family val="2"/>
    </font>
    <font>
      <b/>
      <sz val="9"/>
      <color indexed="8"/>
      <name val="Tahoma"/>
      <family val="2"/>
    </font>
    <font>
      <b/>
      <sz val="13"/>
      <name val="Arial"/>
      <family val="2"/>
    </font>
    <font>
      <sz val="10"/>
      <color indexed="12"/>
      <name val="Arial"/>
      <family val="2"/>
    </font>
    <font>
      <sz val="10"/>
      <color indexed="14"/>
      <name val="Arial"/>
      <family val="2"/>
    </font>
    <font>
      <b/>
      <sz val="9"/>
      <name val="Arial"/>
      <family val="2"/>
    </font>
    <font>
      <b/>
      <sz val="9"/>
      <color indexed="12"/>
      <name val="Arial"/>
      <family val="2"/>
    </font>
    <font>
      <b/>
      <sz val="9"/>
      <color indexed="10"/>
      <name val="Arial"/>
      <family val="2"/>
    </font>
    <font>
      <b/>
      <sz val="8"/>
      <name val="Arial"/>
      <family val="2"/>
    </font>
    <font>
      <sz val="9"/>
      <color indexed="12"/>
      <name val="Arial"/>
      <family val="2"/>
    </font>
    <font>
      <sz val="9"/>
      <color indexed="10"/>
      <name val="Arial"/>
      <family val="2"/>
    </font>
    <font>
      <sz val="9"/>
      <name val="Arial"/>
      <family val="2"/>
    </font>
    <font>
      <sz val="10"/>
      <color indexed="8"/>
      <name val="Arial"/>
      <family val="2"/>
    </font>
    <font>
      <b/>
      <sz val="10"/>
      <color indexed="40"/>
      <name val="Arial"/>
      <family val="2"/>
    </font>
    <font>
      <b/>
      <sz val="10"/>
      <color indexed="39"/>
      <name val="Arial"/>
      <family val="2"/>
    </font>
    <font>
      <sz val="10"/>
      <color indexed="12"/>
      <name val="Arial"/>
      <family val="2"/>
      <charset val="1"/>
    </font>
    <font>
      <b/>
      <sz val="10"/>
      <color indexed="8"/>
      <name val="Arial"/>
      <family val="2"/>
    </font>
    <font>
      <sz val="9"/>
      <color indexed="8"/>
      <name val="Arial"/>
      <family val="2"/>
    </font>
    <font>
      <b/>
      <sz val="12"/>
      <name val="Arial"/>
      <family val="2"/>
    </font>
    <font>
      <b/>
      <sz val="12"/>
      <color indexed="8"/>
      <name val="Arial"/>
      <family val="2"/>
    </font>
    <font>
      <sz val="12"/>
      <name val="Arial"/>
      <family val="2"/>
    </font>
    <font>
      <b/>
      <sz val="12"/>
      <color indexed="10"/>
      <name val="Arial"/>
      <family val="2"/>
    </font>
    <font>
      <b/>
      <sz val="8"/>
      <color indexed="12"/>
      <name val="Arial"/>
      <family val="2"/>
    </font>
    <font>
      <sz val="8"/>
      <color indexed="12"/>
      <name val="Arial"/>
      <family val="2"/>
    </font>
    <font>
      <b/>
      <sz val="12"/>
      <color indexed="12"/>
      <name val="Arial"/>
      <family val="2"/>
    </font>
    <font>
      <b/>
      <sz val="10"/>
      <color indexed="12"/>
      <name val="Arial"/>
      <family val="2"/>
    </font>
    <font>
      <sz val="10"/>
      <color indexed="10"/>
      <name val="Arial"/>
      <family val="2"/>
    </font>
    <font>
      <b/>
      <sz val="12"/>
      <name val="Times New Roman"/>
      <family val="1"/>
    </font>
    <font>
      <b/>
      <i/>
      <sz val="12"/>
      <color indexed="8"/>
      <name val="Times New Roman"/>
      <family val="1"/>
    </font>
    <font>
      <sz val="12"/>
      <color indexed="12"/>
      <name val="Times New Roman"/>
      <family val="1"/>
    </font>
    <font>
      <b/>
      <sz val="11"/>
      <name val="Arial"/>
      <family val="2"/>
    </font>
    <font>
      <sz val="12"/>
      <name val="Times New Roman"/>
      <family val="1"/>
    </font>
    <font>
      <b/>
      <sz val="11"/>
      <color indexed="8"/>
      <name val="Arial"/>
      <family val="2"/>
      <charset val="1"/>
    </font>
    <font>
      <b/>
      <sz val="11"/>
      <name val="Arial"/>
      <family val="2"/>
      <charset val="1"/>
    </font>
    <font>
      <sz val="11"/>
      <name val="Arial"/>
      <family val="2"/>
      <charset val="1"/>
    </font>
    <font>
      <sz val="10"/>
      <name val="Arial"/>
      <family val="2"/>
    </font>
    <font>
      <b/>
      <sz val="10"/>
      <color indexed="9"/>
      <name val="Arial"/>
      <family val="2"/>
    </font>
    <font>
      <b/>
      <sz val="13"/>
      <color indexed="9"/>
      <name val="Arial"/>
      <family val="2"/>
    </font>
    <font>
      <sz val="8"/>
      <name val="Times New Roman"/>
      <family val="1"/>
    </font>
    <font>
      <sz val="8"/>
      <name val="Arial"/>
      <family val="2"/>
    </font>
    <font>
      <sz val="8"/>
      <color indexed="10"/>
      <name val="Times New Roman"/>
      <family val="1"/>
    </font>
    <font>
      <b/>
      <sz val="8"/>
      <color indexed="10"/>
      <name val="Times New Roman"/>
      <family val="1"/>
    </font>
    <font>
      <b/>
      <sz val="9"/>
      <color indexed="9"/>
      <name val="Arial"/>
      <family val="2"/>
    </font>
    <font>
      <sz val="9"/>
      <color indexed="9"/>
      <name val="Arial"/>
      <family val="2"/>
    </font>
    <font>
      <b/>
      <sz val="9"/>
      <color indexed="22"/>
      <name val="Arial"/>
      <family val="2"/>
    </font>
    <font>
      <sz val="10"/>
      <color indexed="26"/>
      <name val="Arial"/>
      <family val="2"/>
    </font>
    <font>
      <sz val="10"/>
      <color indexed="47"/>
      <name val="Arial"/>
      <family val="2"/>
    </font>
    <font>
      <b/>
      <sz val="9"/>
      <color indexed="43"/>
      <name val="Arial"/>
      <family val="2"/>
    </font>
    <font>
      <b/>
      <sz val="9"/>
      <color indexed="27"/>
      <name val="Arial"/>
      <family val="2"/>
    </font>
    <font>
      <sz val="10"/>
      <color indexed="9"/>
      <name val="Arial"/>
      <family val="2"/>
    </font>
    <font>
      <sz val="10"/>
      <color indexed="22"/>
      <name val="Arial"/>
      <family val="2"/>
    </font>
    <font>
      <b/>
      <sz val="10"/>
      <color indexed="22"/>
      <name val="Arial"/>
      <family val="2"/>
    </font>
    <font>
      <b/>
      <sz val="12"/>
      <color indexed="9"/>
      <name val="Arial"/>
      <family val="2"/>
    </font>
    <font>
      <b/>
      <sz val="14"/>
      <color indexed="9"/>
      <name val="Arial"/>
      <family val="2"/>
    </font>
    <font>
      <sz val="9"/>
      <color indexed="22"/>
      <name val="Arial"/>
      <family val="2"/>
    </font>
    <font>
      <b/>
      <u/>
      <sz val="10"/>
      <color indexed="9"/>
      <name val="Arial"/>
      <family val="2"/>
    </font>
    <font>
      <b/>
      <sz val="10.5"/>
      <color indexed="9"/>
      <name val="Verdana"/>
      <family val="2"/>
      <charset val="1"/>
    </font>
    <font>
      <b/>
      <sz val="10"/>
      <color indexed="9"/>
      <name val="Verdana"/>
      <family val="2"/>
      <charset val="1"/>
    </font>
    <font>
      <sz val="12"/>
      <color indexed="26"/>
      <name val="Times New Roman"/>
      <family val="1"/>
    </font>
    <font>
      <sz val="10"/>
      <color rgb="FFFF0000"/>
      <name val="Arial"/>
      <family val="2"/>
    </font>
    <font>
      <sz val="12"/>
      <color theme="0"/>
      <name val="Arial"/>
      <family val="2"/>
    </font>
    <font>
      <b/>
      <sz val="12"/>
      <color theme="0"/>
      <name val="Arial"/>
      <family val="2"/>
    </font>
    <font>
      <b/>
      <sz val="10"/>
      <color theme="0"/>
      <name val="Arial"/>
      <family val="2"/>
    </font>
    <font>
      <b/>
      <sz val="18"/>
      <color theme="1"/>
      <name val="Calibri"/>
      <family val="2"/>
      <scheme val="minor"/>
    </font>
    <font>
      <b/>
      <sz val="8"/>
      <color indexed="8"/>
      <name val="Arial"/>
      <family val="2"/>
      <charset val="1"/>
    </font>
    <font>
      <b/>
      <sz val="8"/>
      <name val="Arial"/>
      <family val="2"/>
      <charset val="1"/>
    </font>
    <font>
      <b/>
      <sz val="10"/>
      <color theme="1"/>
      <name val="Calibri"/>
      <family val="2"/>
      <scheme val="minor"/>
    </font>
    <font>
      <sz val="10"/>
      <color rgb="FF000000"/>
      <name val="Times New Roman"/>
      <family val="1"/>
    </font>
    <font>
      <sz val="10"/>
      <color theme="1"/>
      <name val="Arial"/>
      <family val="2"/>
    </font>
    <font>
      <b/>
      <sz val="10"/>
      <color theme="1"/>
      <name val="Times New Roman"/>
      <family val="1"/>
    </font>
    <font>
      <b/>
      <sz val="10"/>
      <color indexed="8"/>
      <name val="Times New Roman"/>
      <family val="1"/>
    </font>
    <font>
      <sz val="10"/>
      <color theme="0"/>
      <name val="Arial"/>
      <family val="2"/>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12"/>
      <color theme="3"/>
      <name val="Arial"/>
      <family val="2"/>
    </font>
    <font>
      <b/>
      <sz val="12"/>
      <color theme="3"/>
      <name val="Arial"/>
      <family val="2"/>
    </font>
    <font>
      <b/>
      <sz val="8"/>
      <color rgb="FFFF0000"/>
      <name val="Times New Roman"/>
      <family val="1"/>
    </font>
    <font>
      <sz val="9.5"/>
      <color rgb="FF000000"/>
      <name val="Times New Roman"/>
      <family val="1"/>
    </font>
    <font>
      <sz val="10"/>
      <color rgb="FF000000"/>
      <name val="Arial"/>
      <family val="2"/>
    </font>
    <font>
      <sz val="8"/>
      <color indexed="8"/>
      <name val="Arial"/>
      <family val="2"/>
    </font>
    <font>
      <b/>
      <sz val="11"/>
      <color indexed="8"/>
      <name val="Calibri"/>
      <family val="2"/>
    </font>
    <font>
      <sz val="9"/>
      <color indexed="81"/>
      <name val="Tahoma"/>
      <family val="2"/>
    </font>
    <font>
      <b/>
      <u/>
      <sz val="8"/>
      <name val="Times New Roman"/>
      <family val="1"/>
    </font>
    <font>
      <b/>
      <sz val="8"/>
      <name val="Times New Roman"/>
      <family val="1"/>
    </font>
    <font>
      <sz val="8"/>
      <color indexed="14"/>
      <name val="Times New Roman"/>
      <family val="1"/>
    </font>
    <font>
      <i/>
      <sz val="10"/>
      <name val="Arial"/>
      <family val="2"/>
    </font>
    <font>
      <sz val="11"/>
      <color indexed="10"/>
      <name val="Calibri"/>
      <family val="2"/>
    </font>
  </fonts>
  <fills count="19">
    <fill>
      <patternFill patternType="none"/>
    </fill>
    <fill>
      <patternFill patternType="gray125"/>
    </fill>
    <fill>
      <patternFill patternType="solid">
        <fgColor indexed="22"/>
        <bgColor indexed="31"/>
      </patternFill>
    </fill>
    <fill>
      <patternFill patternType="solid">
        <fgColor indexed="47"/>
        <bgColor indexed="22"/>
      </patternFill>
    </fill>
    <fill>
      <patternFill patternType="solid">
        <fgColor indexed="43"/>
        <bgColor indexed="26"/>
      </patternFill>
    </fill>
    <fill>
      <patternFill patternType="solid">
        <fgColor indexed="42"/>
        <bgColor indexed="27"/>
      </patternFill>
    </fill>
    <fill>
      <patternFill patternType="solid">
        <fgColor indexed="55"/>
        <bgColor indexed="50"/>
      </patternFill>
    </fill>
    <fill>
      <patternFill patternType="solid">
        <fgColor indexed="63"/>
        <bgColor indexed="59"/>
      </patternFill>
    </fill>
    <fill>
      <patternFill patternType="solid">
        <fgColor indexed="42"/>
        <bgColor indexed="64"/>
      </patternFill>
    </fill>
    <fill>
      <patternFill patternType="solid">
        <fgColor indexed="50"/>
        <bgColor indexed="55"/>
      </patternFill>
    </fill>
    <fill>
      <patternFill patternType="solid">
        <fgColor indexed="27"/>
        <bgColor indexed="41"/>
      </patternFill>
    </fill>
    <fill>
      <patternFill patternType="solid">
        <fgColor theme="0"/>
        <bgColor indexed="64"/>
      </patternFill>
    </fill>
    <fill>
      <patternFill patternType="solid">
        <fgColor rgb="FFA5A5A5"/>
      </patternFill>
    </fill>
    <fill>
      <patternFill patternType="solid">
        <fgColor theme="4"/>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s>
  <borders count="56">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style="medium">
        <color indexed="8"/>
      </top>
      <bottom style="medium">
        <color indexed="8"/>
      </bottom>
      <diagonal/>
    </border>
    <border>
      <left style="thin">
        <color indexed="8"/>
      </left>
      <right/>
      <top style="thin">
        <color indexed="8"/>
      </top>
      <bottom style="double">
        <color indexed="8"/>
      </bottom>
      <diagonal/>
    </border>
    <border>
      <left style="medium">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hair">
        <color indexed="8"/>
      </left>
      <right style="medium">
        <color indexed="8"/>
      </right>
      <top style="hair">
        <color indexed="8"/>
      </top>
      <bottom style="hair">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bottom/>
      <diagonal/>
    </border>
    <border>
      <left/>
      <right/>
      <top/>
      <bottom style="thin">
        <color indexed="64"/>
      </bottom>
      <diagonal/>
    </border>
    <border>
      <left style="hair">
        <color indexed="8"/>
      </left>
      <right style="hair">
        <color indexed="8"/>
      </right>
      <top/>
      <bottom style="hair">
        <color indexed="8"/>
      </bottom>
      <diagonal/>
    </border>
    <border>
      <left style="double">
        <color rgb="FF3F3F3F"/>
      </left>
      <right style="double">
        <color rgb="FF3F3F3F"/>
      </right>
      <top style="double">
        <color rgb="FF3F3F3F"/>
      </top>
      <bottom style="double">
        <color rgb="FF3F3F3F"/>
      </bottom>
      <diagonal/>
    </border>
    <border>
      <left style="thin">
        <color indexed="8"/>
      </left>
      <right style="thin">
        <color indexed="8"/>
      </right>
      <top/>
      <bottom style="medium">
        <color indexed="8"/>
      </bottom>
      <diagonal/>
    </border>
    <border>
      <left/>
      <right/>
      <top style="thin">
        <color indexed="64"/>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hair">
        <color indexed="8"/>
      </left>
      <right style="hair">
        <color indexed="8"/>
      </right>
      <top style="hair">
        <color indexed="8"/>
      </top>
      <bottom/>
      <diagonal/>
    </border>
  </borders>
  <cellStyleXfs count="9">
    <xf numFmtId="0" fontId="0" fillId="0" borderId="0"/>
    <xf numFmtId="9" fontId="44" fillId="0" borderId="0" applyFill="0" applyBorder="0" applyAlignment="0" applyProtection="0"/>
    <xf numFmtId="164" fontId="44" fillId="0" borderId="0" applyFill="0" applyBorder="0" applyAlignment="0" applyProtection="0"/>
    <xf numFmtId="0" fontId="81" fillId="12" borderId="38" applyNumberFormat="0" applyAlignment="0" applyProtection="0"/>
    <xf numFmtId="0" fontId="8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 fillId="0" borderId="0"/>
    <xf numFmtId="43" fontId="2" fillId="0" borderId="0" applyFont="0" applyFill="0" applyBorder="0" applyAlignment="0" applyProtection="0"/>
  </cellStyleXfs>
  <cellXfs count="415">
    <xf numFmtId="0" fontId="0" fillId="0" borderId="0" xfId="0"/>
    <xf numFmtId="0" fontId="0" fillId="0" borderId="0" xfId="0" applyProtection="1">
      <protection locked="0"/>
    </xf>
    <xf numFmtId="0" fontId="0" fillId="0" borderId="0" xfId="0" applyAlignment="1">
      <alignment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8" fillId="4" borderId="1" xfId="0" applyFont="1" applyFill="1" applyBorder="1" applyAlignment="1">
      <alignment vertical="center" wrapText="1"/>
    </xf>
    <xf numFmtId="0" fontId="0" fillId="0" borderId="1"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lignment vertical="center"/>
    </xf>
    <xf numFmtId="0" fontId="4" fillId="0" borderId="0" xfId="0" applyFont="1" applyBorder="1" applyAlignment="1">
      <alignment horizontal="center" vertical="center"/>
    </xf>
    <xf numFmtId="0" fontId="0" fillId="0" borderId="0" xfId="0" applyFill="1" applyAlignment="1">
      <alignment vertical="center"/>
    </xf>
    <xf numFmtId="0" fontId="20" fillId="0" borderId="0" xfId="0" applyFont="1" applyFill="1" applyAlignment="1">
      <alignment vertical="center"/>
    </xf>
    <xf numFmtId="0" fontId="7" fillId="0" borderId="2" xfId="0" applyFont="1" applyFill="1" applyBorder="1" applyAlignment="1">
      <alignment horizontal="left" vertical="center" wrapText="1"/>
    </xf>
    <xf numFmtId="39" fontId="7" fillId="0" borderId="2" xfId="2" applyNumberFormat="1" applyFont="1" applyFill="1" applyBorder="1" applyAlignment="1" applyProtection="1">
      <alignment horizontal="center" vertical="center" wrapText="1"/>
    </xf>
    <xf numFmtId="39" fontId="7" fillId="2" borderId="2" xfId="2" applyNumberFormat="1" applyFont="1" applyFill="1" applyBorder="1" applyAlignment="1" applyProtection="1">
      <alignment horizontal="center" vertical="center" wrapText="1"/>
    </xf>
    <xf numFmtId="164" fontId="7" fillId="2" borderId="2" xfId="2" applyFont="1" applyFill="1" applyBorder="1" applyAlignment="1" applyProtection="1">
      <alignment horizontal="center" vertical="center" wrapText="1"/>
    </xf>
    <xf numFmtId="0" fontId="0" fillId="0" borderId="2" xfId="0" applyFont="1" applyBorder="1" applyAlignment="1">
      <alignment horizontal="left" vertical="center" wrapText="1"/>
    </xf>
    <xf numFmtId="39" fontId="0" fillId="2" borderId="2" xfId="2" applyNumberFormat="1" applyFont="1" applyFill="1" applyBorder="1" applyAlignment="1" applyProtection="1">
      <alignment horizontal="center" vertical="center" wrapText="1"/>
    </xf>
    <xf numFmtId="4" fontId="0" fillId="2" borderId="2" xfId="2" applyNumberFormat="1" applyFont="1" applyFill="1" applyBorder="1" applyAlignment="1" applyProtection="1">
      <alignment horizontal="center" vertical="center" wrapText="1"/>
    </xf>
    <xf numFmtId="164" fontId="0" fillId="0" borderId="2" xfId="2" applyFont="1" applyFill="1" applyBorder="1" applyAlignment="1" applyProtection="1">
      <alignment horizontal="left" vertical="center" wrapText="1"/>
      <protection locked="0"/>
    </xf>
    <xf numFmtId="39" fontId="21" fillId="0" borderId="2" xfId="2" applyNumberFormat="1" applyFont="1" applyFill="1" applyBorder="1" applyAlignment="1" applyProtection="1">
      <alignment horizontal="center" vertical="center" wrapText="1"/>
    </xf>
    <xf numFmtId="39" fontId="0" fillId="0" borderId="2" xfId="2" applyNumberFormat="1" applyFont="1" applyFill="1" applyBorder="1" applyAlignment="1" applyProtection="1">
      <alignment horizontal="center" vertical="center" wrapText="1"/>
    </xf>
    <xf numFmtId="164" fontId="7" fillId="0" borderId="2" xfId="2" applyFont="1" applyFill="1" applyBorder="1" applyAlignment="1" applyProtection="1">
      <alignment horizontal="left" vertical="center" wrapText="1"/>
    </xf>
    <xf numFmtId="0" fontId="7" fillId="0" borderId="2" xfId="0" applyFont="1" applyBorder="1" applyAlignment="1">
      <alignment horizontal="left" vertical="center" wrapText="1"/>
    </xf>
    <xf numFmtId="164" fontId="0" fillId="0" borderId="2" xfId="2" applyFont="1" applyFill="1" applyBorder="1" applyAlignment="1" applyProtection="1">
      <alignment horizontal="left" vertical="center" wrapText="1"/>
    </xf>
    <xf numFmtId="0" fontId="7" fillId="3" borderId="2" xfId="0" applyFont="1" applyFill="1" applyBorder="1" applyAlignment="1">
      <alignment horizontal="left" vertical="center" wrapText="1"/>
    </xf>
    <xf numFmtId="39" fontId="7" fillId="3" borderId="2" xfId="2" applyNumberFormat="1" applyFont="1" applyFill="1" applyBorder="1" applyAlignment="1" applyProtection="1">
      <alignment horizontal="center" vertical="center" wrapText="1"/>
    </xf>
    <xf numFmtId="0" fontId="0" fillId="0" borderId="0" xfId="0" applyBorder="1" applyAlignment="1">
      <alignment vertical="center"/>
    </xf>
    <xf numFmtId="0" fontId="7"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3" borderId="4"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7" fillId="5"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pplyFill="1" applyAlignment="1">
      <alignment vertical="center"/>
    </xf>
    <xf numFmtId="0" fontId="0"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wrapText="1"/>
    </xf>
    <xf numFmtId="0" fontId="20" fillId="3" borderId="1" xfId="0" applyFont="1" applyFill="1" applyBorder="1" applyAlignment="1">
      <alignment horizontal="left" vertical="center" wrapText="1"/>
    </xf>
    <xf numFmtId="0" fontId="12" fillId="3" borderId="1" xfId="0" applyFont="1" applyFill="1" applyBorder="1" applyAlignment="1">
      <alignment vertical="center" wrapText="1"/>
    </xf>
    <xf numFmtId="0" fontId="0" fillId="5" borderId="1" xfId="0" applyFont="1" applyFill="1" applyBorder="1" applyAlignment="1">
      <alignment horizontal="left" vertical="center" wrapText="1"/>
    </xf>
    <xf numFmtId="0" fontId="0" fillId="5" borderId="1" xfId="0" applyFont="1" applyFill="1" applyBorder="1" applyAlignment="1">
      <alignment horizontal="center" vertical="center" wrapText="1"/>
    </xf>
    <xf numFmtId="0" fontId="12" fillId="5" borderId="1" xfId="0" applyFont="1" applyFill="1" applyBorder="1" applyAlignment="1">
      <alignment vertical="center" wrapText="1"/>
    </xf>
    <xf numFmtId="0" fontId="0" fillId="0" borderId="0" xfId="0" applyFont="1" applyFill="1" applyAlignment="1">
      <alignment vertical="center"/>
    </xf>
    <xf numFmtId="0" fontId="12" fillId="0" borderId="1" xfId="0" applyFont="1" applyBorder="1" applyAlignment="1">
      <alignment horizontal="left" vertical="center" wrapText="1"/>
    </xf>
    <xf numFmtId="0" fontId="35" fillId="0" borderId="1" xfId="0" applyFont="1" applyBorder="1" applyAlignment="1">
      <alignment vertical="center" wrapText="1"/>
    </xf>
    <xf numFmtId="0" fontId="12" fillId="0" borderId="0" xfId="0" applyFont="1" applyAlignment="1">
      <alignment vertical="center"/>
    </xf>
    <xf numFmtId="0" fontId="12" fillId="5" borderId="1" xfId="0" applyFont="1" applyFill="1" applyBorder="1" applyAlignment="1">
      <alignment horizontal="justify" vertical="center" wrapText="1"/>
    </xf>
    <xf numFmtId="0" fontId="20" fillId="3" borderId="2" xfId="0" applyFont="1" applyFill="1" applyBorder="1" applyAlignment="1">
      <alignment horizontal="left" vertical="center" wrapText="1"/>
    </xf>
    <xf numFmtId="0" fontId="12" fillId="3" borderId="1" xfId="0" applyFont="1" applyFill="1" applyBorder="1" applyAlignment="1">
      <alignment horizontal="justify" vertical="center" wrapText="1"/>
    </xf>
    <xf numFmtId="0" fontId="0" fillId="5" borderId="2" xfId="0" applyFont="1" applyFill="1" applyBorder="1" applyAlignment="1">
      <alignment horizontal="center" vertical="center" wrapText="1"/>
    </xf>
    <xf numFmtId="0" fontId="0" fillId="2" borderId="1" xfId="0" applyFont="1" applyFill="1" applyBorder="1" applyAlignment="1" applyProtection="1">
      <alignment horizontal="left" vertical="center" wrapText="1"/>
      <protection locked="0"/>
    </xf>
    <xf numFmtId="0" fontId="20" fillId="3" borderId="5"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7" fillId="6" borderId="7" xfId="0" applyFont="1" applyFill="1" applyBorder="1" applyAlignment="1">
      <alignment horizontal="left" vertical="center" wrapText="1"/>
    </xf>
    <xf numFmtId="164" fontId="0" fillId="6" borderId="8" xfId="2" applyFont="1" applyFill="1" applyBorder="1" applyAlignment="1" applyProtection="1">
      <alignment horizontal="left" vertical="center" wrapText="1"/>
    </xf>
    <xf numFmtId="164" fontId="0" fillId="6" borderId="9" xfId="2" applyFont="1" applyFill="1" applyBorder="1" applyAlignment="1" applyProtection="1">
      <alignment horizontal="left" vertical="center" wrapText="1"/>
    </xf>
    <xf numFmtId="164" fontId="0" fillId="6" borderId="10" xfId="2" applyFont="1" applyFill="1" applyBorder="1" applyAlignment="1" applyProtection="1">
      <alignment horizontal="left" vertical="center" wrapText="1"/>
    </xf>
    <xf numFmtId="0" fontId="0" fillId="0" borderId="5" xfId="0" applyFont="1" applyBorder="1" applyAlignment="1">
      <alignment horizontal="left" vertical="center" wrapText="1"/>
    </xf>
    <xf numFmtId="164" fontId="0" fillId="0" borderId="11" xfId="2" applyFont="1" applyFill="1" applyBorder="1" applyAlignment="1" applyProtection="1">
      <alignment horizontal="left" vertical="center" wrapText="1"/>
    </xf>
    <xf numFmtId="164" fontId="0" fillId="0" borderId="1" xfId="2" applyFont="1" applyFill="1" applyBorder="1" applyAlignment="1" applyProtection="1">
      <alignment horizontal="left" vertical="center" wrapText="1"/>
    </xf>
    <xf numFmtId="164" fontId="0" fillId="2" borderId="1" xfId="2" applyFont="1" applyFill="1" applyBorder="1" applyAlignment="1" applyProtection="1">
      <alignment horizontal="left" vertical="center" wrapText="1"/>
    </xf>
    <xf numFmtId="164" fontId="0" fillId="2" borderId="12" xfId="2" applyFont="1" applyFill="1" applyBorder="1" applyAlignment="1" applyProtection="1">
      <alignment horizontal="left" vertical="center" wrapText="1"/>
    </xf>
    <xf numFmtId="0" fontId="7" fillId="6" borderId="5" xfId="0" applyFont="1" applyFill="1" applyBorder="1" applyAlignment="1">
      <alignment horizontal="left" vertical="center" wrapText="1"/>
    </xf>
    <xf numFmtId="164" fontId="0" fillId="6" borderId="11" xfId="2" applyFont="1" applyFill="1" applyBorder="1" applyAlignment="1" applyProtection="1">
      <alignment horizontal="left" vertical="center" wrapText="1"/>
    </xf>
    <xf numFmtId="164" fontId="0" fillId="6" borderId="1" xfId="2" applyFont="1" applyFill="1" applyBorder="1" applyAlignment="1" applyProtection="1">
      <alignment horizontal="left" vertical="center" wrapText="1"/>
    </xf>
    <xf numFmtId="164" fontId="0" fillId="6" borderId="12" xfId="2" applyFont="1" applyFill="1" applyBorder="1" applyAlignment="1" applyProtection="1">
      <alignment horizontal="left" vertical="center" wrapText="1"/>
    </xf>
    <xf numFmtId="0" fontId="0" fillId="0" borderId="13" xfId="0" applyBorder="1" applyAlignment="1">
      <alignment vertical="center"/>
    </xf>
    <xf numFmtId="164" fontId="7" fillId="6" borderId="11" xfId="2" applyFont="1" applyFill="1" applyBorder="1" applyAlignment="1" applyProtection="1">
      <alignment horizontal="left" vertical="center" wrapText="1"/>
    </xf>
    <xf numFmtId="164" fontId="7" fillId="6" borderId="1" xfId="2" applyFont="1" applyFill="1" applyBorder="1" applyAlignment="1" applyProtection="1">
      <alignment horizontal="left" vertical="center" wrapText="1"/>
    </xf>
    <xf numFmtId="39" fontId="21" fillId="6" borderId="11" xfId="2" applyNumberFormat="1" applyFont="1" applyFill="1" applyBorder="1" applyAlignment="1" applyProtection="1">
      <alignment horizontal="center" vertical="center" wrapText="1"/>
    </xf>
    <xf numFmtId="39" fontId="0" fillId="6" borderId="1" xfId="2" applyNumberFormat="1" applyFont="1" applyFill="1" applyBorder="1" applyAlignment="1" applyProtection="1">
      <alignment horizontal="center" vertical="center" wrapText="1"/>
    </xf>
    <xf numFmtId="39" fontId="21" fillId="6" borderId="1" xfId="2" applyNumberFormat="1" applyFont="1" applyFill="1" applyBorder="1" applyAlignment="1" applyProtection="1">
      <alignment horizontal="center" vertical="center" wrapText="1"/>
    </xf>
    <xf numFmtId="0" fontId="7" fillId="3" borderId="14" xfId="0" applyFont="1" applyFill="1" applyBorder="1" applyAlignment="1">
      <alignment horizontal="left" vertical="center" wrapText="1"/>
    </xf>
    <xf numFmtId="164" fontId="0" fillId="3" borderId="15" xfId="2" applyFont="1" applyFill="1" applyBorder="1" applyAlignment="1" applyProtection="1">
      <alignment horizontal="left" vertical="center" wrapText="1"/>
    </xf>
    <xf numFmtId="164" fontId="0" fillId="3" borderId="16" xfId="2" applyFont="1" applyFill="1" applyBorder="1" applyAlignment="1" applyProtection="1">
      <alignment horizontal="left" vertical="center" wrapText="1"/>
    </xf>
    <xf numFmtId="0" fontId="0" fillId="0" borderId="9" xfId="0" applyBorder="1" applyAlignment="1">
      <alignment vertical="center"/>
    </xf>
    <xf numFmtId="0" fontId="36" fillId="5" borderId="2" xfId="0" applyFont="1" applyFill="1" applyBorder="1" applyAlignment="1">
      <alignment horizontal="center" vertical="center" wrapText="1"/>
    </xf>
    <xf numFmtId="0" fontId="27" fillId="5" borderId="2" xfId="0" applyFont="1" applyFill="1" applyBorder="1" applyAlignment="1">
      <alignment horizontal="center" vertical="center"/>
    </xf>
    <xf numFmtId="49" fontId="38" fillId="5" borderId="2" xfId="0" applyNumberFormat="1" applyFont="1" applyFill="1" applyBorder="1" applyAlignment="1">
      <alignment horizontal="center" vertical="center" wrapText="1"/>
    </xf>
    <xf numFmtId="0" fontId="38" fillId="5" borderId="2" xfId="0" applyFont="1" applyFill="1" applyBorder="1" applyAlignment="1">
      <alignment vertical="center" wrapText="1"/>
    </xf>
    <xf numFmtId="0" fontId="40" fillId="0" borderId="2" xfId="0" applyFont="1" applyFill="1" applyBorder="1" applyAlignment="1">
      <alignment vertical="center" wrapText="1"/>
    </xf>
    <xf numFmtId="0" fontId="40" fillId="0" borderId="2" xfId="0" applyFont="1" applyBorder="1" applyAlignment="1">
      <alignment vertical="center" wrapText="1"/>
    </xf>
    <xf numFmtId="0" fontId="21" fillId="0" borderId="2" xfId="0" applyFont="1" applyFill="1" applyBorder="1" applyAlignment="1">
      <alignment horizontal="left" vertical="center" wrapText="1"/>
    </xf>
    <xf numFmtId="0" fontId="13" fillId="0" borderId="0" xfId="0" applyFont="1" applyAlignment="1">
      <alignment vertical="center"/>
    </xf>
    <xf numFmtId="0" fontId="41" fillId="5" borderId="2"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43" fillId="0" borderId="0" xfId="0" applyFont="1" applyAlignment="1">
      <alignment vertical="center"/>
    </xf>
    <xf numFmtId="39" fontId="7" fillId="0" borderId="2" xfId="2" applyNumberFormat="1" applyFont="1" applyFill="1" applyBorder="1" applyAlignment="1" applyProtection="1">
      <alignment horizontal="right" vertical="center" wrapText="1"/>
    </xf>
    <xf numFmtId="39" fontId="7" fillId="3" borderId="2" xfId="2" applyNumberFormat="1" applyFont="1" applyFill="1" applyBorder="1" applyAlignment="1" applyProtection="1">
      <alignment horizontal="right" vertical="center" wrapText="1"/>
    </xf>
    <xf numFmtId="164" fontId="44" fillId="0" borderId="2" xfId="2" applyFont="1" applyFill="1" applyBorder="1" applyAlignment="1" applyProtection="1">
      <alignment horizontal="left" vertical="center" wrapText="1"/>
      <protection locked="0"/>
    </xf>
    <xf numFmtId="164" fontId="44" fillId="0" borderId="0" xfId="2" applyAlignment="1">
      <alignment vertical="center"/>
    </xf>
    <xf numFmtId="39" fontId="7" fillId="7" borderId="6" xfId="2" applyNumberFormat="1" applyFont="1" applyFill="1" applyBorder="1" applyAlignment="1" applyProtection="1">
      <alignment horizontal="right" vertical="center" wrapText="1"/>
    </xf>
    <xf numFmtId="164" fontId="7" fillId="7" borderId="5" xfId="2" applyFont="1" applyFill="1" applyBorder="1" applyAlignment="1" applyProtection="1">
      <alignment horizontal="right" vertical="center" wrapText="1"/>
    </xf>
    <xf numFmtId="164" fontId="7" fillId="7" borderId="17" xfId="2" applyFont="1" applyFill="1" applyBorder="1" applyAlignment="1" applyProtection="1">
      <alignment horizontal="right" vertical="center" wrapText="1"/>
    </xf>
    <xf numFmtId="0" fontId="0" fillId="7" borderId="17" xfId="0" applyFill="1" applyBorder="1" applyAlignment="1">
      <alignment horizontal="right" vertical="center"/>
    </xf>
    <xf numFmtId="39" fontId="0" fillId="7" borderId="6" xfId="2" applyNumberFormat="1" applyFont="1" applyFill="1" applyBorder="1" applyAlignment="1" applyProtection="1">
      <alignment horizontal="right" vertical="center" wrapText="1"/>
    </xf>
    <xf numFmtId="164" fontId="7" fillId="3" borderId="18" xfId="2" applyFont="1" applyFill="1" applyBorder="1" applyAlignment="1" applyProtection="1">
      <alignment horizontal="right" vertical="center" wrapText="1"/>
    </xf>
    <xf numFmtId="164" fontId="44" fillId="2" borderId="1" xfId="2" applyFill="1" applyBorder="1" applyAlignment="1" applyProtection="1">
      <alignment horizontal="right" vertical="center" wrapText="1"/>
    </xf>
    <xf numFmtId="164" fontId="44" fillId="0" borderId="1" xfId="2" applyFill="1" applyBorder="1" applyAlignment="1" applyProtection="1">
      <alignment horizontal="right" vertical="center" wrapText="1"/>
    </xf>
    <xf numFmtId="164" fontId="44" fillId="7" borderId="5" xfId="2" applyFill="1" applyBorder="1" applyAlignment="1" applyProtection="1">
      <alignment horizontal="right" vertical="center" wrapText="1"/>
    </xf>
    <xf numFmtId="164" fontId="44" fillId="7" borderId="11" xfId="2" applyFill="1" applyBorder="1" applyAlignment="1" applyProtection="1">
      <alignment horizontal="right" vertical="center" wrapText="1"/>
    </xf>
    <xf numFmtId="164" fontId="44" fillId="7" borderId="17" xfId="2" applyFill="1" applyBorder="1" applyAlignment="1" applyProtection="1">
      <alignment horizontal="right" vertical="center" wrapText="1"/>
    </xf>
    <xf numFmtId="164" fontId="44" fillId="7" borderId="2" xfId="2" applyFill="1" applyBorder="1" applyAlignment="1">
      <alignment horizontal="right" vertical="center"/>
    </xf>
    <xf numFmtId="164" fontId="44" fillId="7" borderId="11" xfId="2" applyFill="1" applyBorder="1" applyAlignment="1" applyProtection="1">
      <alignment horizontal="right" vertical="center" wrapText="1"/>
      <protection locked="0"/>
    </xf>
    <xf numFmtId="164" fontId="44" fillId="3" borderId="19" xfId="2" applyFill="1" applyBorder="1" applyAlignment="1" applyProtection="1">
      <alignment horizontal="right" vertical="center" wrapText="1"/>
    </xf>
    <xf numFmtId="164" fontId="44" fillId="2" borderId="20" xfId="2" applyFill="1" applyBorder="1" applyAlignment="1" applyProtection="1">
      <alignment horizontal="right" vertical="center" wrapText="1"/>
    </xf>
    <xf numFmtId="164" fontId="44" fillId="3" borderId="18" xfId="2" applyFill="1" applyBorder="1" applyAlignment="1" applyProtection="1">
      <alignment horizontal="right" vertical="center" wrapText="1"/>
    </xf>
    <xf numFmtId="164" fontId="7" fillId="0" borderId="1" xfId="2" applyFont="1" applyFill="1" applyBorder="1" applyAlignment="1" applyProtection="1">
      <alignment horizontal="right" vertical="center" wrapText="1"/>
    </xf>
    <xf numFmtId="164" fontId="7" fillId="2" borderId="1" xfId="2" applyFont="1" applyFill="1" applyBorder="1" applyAlignment="1" applyProtection="1">
      <alignment horizontal="right" vertical="center" wrapText="1"/>
    </xf>
    <xf numFmtId="164" fontId="7" fillId="7" borderId="11" xfId="2" applyFont="1" applyFill="1" applyBorder="1" applyAlignment="1" applyProtection="1">
      <alignment horizontal="right" vertical="center" wrapText="1"/>
    </xf>
    <xf numFmtId="164" fontId="7" fillId="7" borderId="2" xfId="2" applyFont="1" applyFill="1" applyBorder="1" applyAlignment="1">
      <alignment horizontal="right" vertical="center"/>
    </xf>
    <xf numFmtId="0" fontId="7" fillId="7" borderId="17" xfId="0" applyFont="1" applyFill="1" applyBorder="1" applyAlignment="1">
      <alignment horizontal="right" vertical="center"/>
    </xf>
    <xf numFmtId="164" fontId="44" fillId="0" borderId="11" xfId="2" applyFont="1" applyFill="1" applyBorder="1" applyAlignment="1" applyProtection="1">
      <alignment horizontal="left" vertical="center" wrapText="1"/>
    </xf>
    <xf numFmtId="164" fontId="44" fillId="2" borderId="1" xfId="2" applyFont="1" applyFill="1" applyBorder="1" applyAlignment="1" applyProtection="1">
      <alignment horizontal="left" vertical="center" wrapText="1"/>
    </xf>
    <xf numFmtId="164" fontId="44" fillId="0" borderId="0" xfId="2" applyAlignment="1">
      <alignment horizontal="center" vertical="center"/>
    </xf>
    <xf numFmtId="164" fontId="44" fillId="0" borderId="0" xfId="2" applyFill="1" applyAlignment="1">
      <alignment horizontal="center" vertical="center"/>
    </xf>
    <xf numFmtId="164" fontId="44" fillId="0" borderId="0" xfId="2" applyFill="1" applyAlignment="1">
      <alignment vertical="center"/>
    </xf>
    <xf numFmtId="164" fontId="44" fillId="0" borderId="0" xfId="2" applyBorder="1" applyAlignment="1">
      <alignment vertical="center"/>
    </xf>
    <xf numFmtId="43" fontId="0" fillId="0" borderId="0" xfId="0" applyNumberFormat="1" applyAlignment="1">
      <alignment horizontal="center" vertical="center"/>
    </xf>
    <xf numFmtId="43" fontId="0" fillId="0" borderId="0" xfId="0" applyNumberFormat="1" applyFill="1" applyAlignment="1">
      <alignment horizontal="center" vertical="center"/>
    </xf>
    <xf numFmtId="0" fontId="0" fillId="0" borderId="0" xfId="0" applyFill="1" applyBorder="1" applyAlignment="1">
      <alignment vertical="center"/>
    </xf>
    <xf numFmtId="0" fontId="0" fillId="0" borderId="21" xfId="0" applyFont="1" applyFill="1" applyBorder="1" applyAlignment="1">
      <alignment horizontal="justify" vertical="center" wrapText="1"/>
    </xf>
    <xf numFmtId="0" fontId="47" fillId="0" borderId="21" xfId="0" applyFont="1" applyFill="1" applyBorder="1" applyAlignment="1">
      <alignment horizontal="center" vertical="center" wrapText="1"/>
    </xf>
    <xf numFmtId="0" fontId="13" fillId="0" borderId="0" xfId="0" applyFont="1" applyFill="1" applyBorder="1" applyAlignment="1">
      <alignment vertical="center"/>
    </xf>
    <xf numFmtId="0" fontId="47" fillId="0" borderId="21" xfId="0" applyFont="1" applyFill="1" applyBorder="1" applyAlignment="1">
      <alignment horizontal="left" vertical="center" wrapText="1"/>
    </xf>
    <xf numFmtId="165" fontId="47" fillId="0" borderId="21" xfId="2" applyNumberFormat="1" applyFont="1" applyFill="1" applyBorder="1" applyAlignment="1">
      <alignment horizontal="center" vertical="center" wrapText="1"/>
    </xf>
    <xf numFmtId="14" fontId="47" fillId="0" borderId="21" xfId="0" applyNumberFormat="1" applyFont="1" applyFill="1" applyBorder="1" applyAlignment="1">
      <alignment horizontal="center" vertical="center" wrapText="1"/>
    </xf>
    <xf numFmtId="165" fontId="47" fillId="0" borderId="21" xfId="2" applyNumberFormat="1" applyFont="1" applyFill="1" applyBorder="1" applyAlignment="1">
      <alignment vertical="center" wrapText="1"/>
    </xf>
    <xf numFmtId="0" fontId="0" fillId="0" borderId="21" xfId="0" applyFont="1" applyFill="1" applyBorder="1" applyAlignment="1">
      <alignment horizontal="left" vertical="center" wrapText="1"/>
    </xf>
    <xf numFmtId="165" fontId="47" fillId="0" borderId="21" xfId="2" applyNumberFormat="1" applyFont="1"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ill="1" applyBorder="1" applyAlignment="1">
      <alignment horizontal="center" vertical="center"/>
    </xf>
    <xf numFmtId="0" fontId="21" fillId="0" borderId="2" xfId="0" applyFont="1" applyFill="1" applyBorder="1" applyAlignment="1">
      <alignment horizontal="center" vertical="center" wrapText="1"/>
    </xf>
    <xf numFmtId="14" fontId="40" fillId="0" borderId="2" xfId="0" applyNumberFormat="1" applyFont="1" applyFill="1" applyBorder="1" applyAlignment="1">
      <alignment vertical="center" wrapText="1"/>
    </xf>
    <xf numFmtId="0" fontId="40" fillId="0" borderId="2" xfId="0" applyFont="1" applyFill="1" applyBorder="1" applyAlignment="1">
      <alignment horizontal="center" vertical="center" wrapText="1"/>
    </xf>
    <xf numFmtId="164" fontId="40" fillId="0" borderId="2" xfId="0" applyNumberFormat="1" applyFont="1" applyFill="1" applyBorder="1" applyAlignment="1">
      <alignment vertical="center" wrapText="1"/>
    </xf>
    <xf numFmtId="164" fontId="44" fillId="0" borderId="2" xfId="2" applyFill="1" applyBorder="1" applyAlignment="1">
      <alignment vertical="center" wrapText="1"/>
    </xf>
    <xf numFmtId="0" fontId="40" fillId="0" borderId="2" xfId="0" applyFont="1" applyBorder="1" applyAlignment="1">
      <alignment horizontal="center" vertical="center" wrapText="1"/>
    </xf>
    <xf numFmtId="0" fontId="40" fillId="0" borderId="2" xfId="0" applyFont="1" applyFill="1" applyBorder="1" applyAlignment="1">
      <alignment horizontal="left" vertical="center" wrapText="1"/>
    </xf>
    <xf numFmtId="0" fontId="44" fillId="0" borderId="0" xfId="0" applyFont="1" applyAlignment="1">
      <alignment vertical="center"/>
    </xf>
    <xf numFmtId="0" fontId="12" fillId="8" borderId="21" xfId="0" applyFont="1" applyFill="1" applyBorder="1" applyAlignment="1">
      <alignment horizontal="center" vertical="center" wrapText="1"/>
    </xf>
    <xf numFmtId="0" fontId="44" fillId="0" borderId="0" xfId="0" applyFont="1" applyFill="1" applyAlignment="1">
      <alignment vertical="center"/>
    </xf>
    <xf numFmtId="0" fontId="0" fillId="3" borderId="1" xfId="0" applyFill="1" applyBorder="1" applyAlignment="1">
      <alignment horizontal="center" vertical="center" wrapText="1"/>
    </xf>
    <xf numFmtId="0" fontId="0" fillId="0" borderId="21" xfId="0" applyFont="1" applyFill="1" applyBorder="1" applyAlignment="1">
      <alignment horizontal="center" vertical="center"/>
    </xf>
    <xf numFmtId="10" fontId="0" fillId="3" borderId="1" xfId="1" applyNumberFormat="1"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21" xfId="0" applyFont="1" applyFill="1" applyBorder="1" applyAlignment="1">
      <alignment horizontal="center" vertical="center" wrapText="1"/>
    </xf>
    <xf numFmtId="10" fontId="44" fillId="3" borderId="1" xfId="1" applyNumberFormat="1" applyFill="1" applyBorder="1" applyAlignment="1">
      <alignment horizontal="center" vertical="center" wrapText="1"/>
    </xf>
    <xf numFmtId="0" fontId="0" fillId="3" borderId="6" xfId="0" applyFont="1" applyFill="1" applyBorder="1" applyAlignment="1">
      <alignment horizontal="center" vertical="center" wrapText="1"/>
    </xf>
    <xf numFmtId="0" fontId="12" fillId="3" borderId="6" xfId="0" applyFont="1" applyFill="1" applyBorder="1" applyAlignment="1">
      <alignment vertical="center" wrapText="1"/>
    </xf>
    <xf numFmtId="0" fontId="20" fillId="3" borderId="21" xfId="0" applyFont="1" applyFill="1" applyBorder="1" applyAlignment="1">
      <alignment horizontal="left" vertical="center" wrapText="1"/>
    </xf>
    <xf numFmtId="10" fontId="44" fillId="3" borderId="6" xfId="1" applyNumberFormat="1" applyFill="1" applyBorder="1" applyAlignment="1">
      <alignment horizontal="center" vertical="center" wrapText="1"/>
    </xf>
    <xf numFmtId="10" fontId="0" fillId="3" borderId="1" xfId="0" applyNumberFormat="1" applyFont="1" applyFill="1" applyBorder="1" applyAlignment="1">
      <alignment horizontal="center" vertical="center" wrapText="1"/>
    </xf>
    <xf numFmtId="0" fontId="0" fillId="2" borderId="32" xfId="0" applyFont="1" applyFill="1" applyBorder="1" applyAlignment="1">
      <alignment vertical="center" wrapText="1"/>
    </xf>
    <xf numFmtId="0" fontId="0" fillId="3" borderId="21" xfId="0" applyFill="1" applyBorder="1" applyAlignment="1">
      <alignment horizontal="center" vertical="center" wrapText="1"/>
    </xf>
    <xf numFmtId="0" fontId="0" fillId="3" borderId="5" xfId="0" applyFont="1" applyFill="1" applyBorder="1" applyAlignment="1">
      <alignment horizontal="left" vertical="center" wrapText="1"/>
    </xf>
    <xf numFmtId="1" fontId="0" fillId="3" borderId="6" xfId="0" applyNumberFormat="1"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39" fontId="0" fillId="0" borderId="0" xfId="0" applyNumberFormat="1" applyAlignment="1">
      <alignment horizontal="center" vertical="center"/>
    </xf>
    <xf numFmtId="0" fontId="73" fillId="5" borderId="2"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5" fillId="0" borderId="21" xfId="0" applyFont="1" applyFill="1" applyBorder="1" applyAlignment="1">
      <alignment horizontal="center" vertical="center"/>
    </xf>
    <xf numFmtId="0" fontId="76" fillId="0" borderId="21"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0" fillId="0" borderId="1" xfId="0" applyBorder="1" applyAlignment="1">
      <alignment horizontal="left" vertical="center" wrapText="1"/>
    </xf>
    <xf numFmtId="0" fontId="7" fillId="2" borderId="1" xfId="0" applyFont="1" applyFill="1" applyBorder="1" applyAlignment="1">
      <alignment horizontal="left" vertical="center" wrapText="1"/>
    </xf>
    <xf numFmtId="0" fontId="80" fillId="0" borderId="0" xfId="0" applyFont="1" applyAlignment="1">
      <alignment vertical="center"/>
    </xf>
    <xf numFmtId="164" fontId="80" fillId="0" borderId="0" xfId="2" applyFont="1" applyAlignment="1">
      <alignment vertical="center"/>
    </xf>
    <xf numFmtId="166" fontId="80" fillId="0" borderId="0" xfId="0" applyNumberFormat="1" applyFont="1" applyAlignment="1">
      <alignment vertical="center"/>
    </xf>
    <xf numFmtId="43" fontId="80" fillId="0" borderId="0" xfId="0" applyNumberFormat="1" applyFont="1" applyAlignment="1">
      <alignment vertical="center"/>
    </xf>
    <xf numFmtId="39" fontId="80" fillId="0" borderId="0" xfId="0" applyNumberFormat="1" applyFont="1" applyAlignment="1">
      <alignment vertical="center"/>
    </xf>
    <xf numFmtId="4" fontId="69" fillId="0" borderId="0" xfId="0" applyNumberFormat="1" applyFont="1"/>
    <xf numFmtId="0" fontId="0" fillId="0" borderId="1" xfId="0" applyNumberFormat="1" applyFill="1" applyBorder="1" applyAlignment="1">
      <alignment horizontal="left" vertical="center" wrapText="1"/>
    </xf>
    <xf numFmtId="0" fontId="8" fillId="3" borderId="32" xfId="0" applyFont="1" applyFill="1" applyBorder="1" applyAlignment="1">
      <alignment vertical="center" wrapText="1"/>
    </xf>
    <xf numFmtId="14" fontId="83" fillId="0" borderId="21" xfId="4" applyNumberFormat="1" applyFont="1" applyFill="1" applyBorder="1" applyAlignment="1">
      <alignment horizontal="center" vertical="center"/>
    </xf>
    <xf numFmtId="0" fontId="83" fillId="0" borderId="21" xfId="5" applyFont="1" applyFill="1" applyBorder="1" applyAlignment="1">
      <alignment vertical="center" wrapText="1"/>
    </xf>
    <xf numFmtId="0" fontId="83" fillId="0" borderId="21" xfId="6" applyFont="1" applyFill="1" applyBorder="1" applyAlignment="1">
      <alignment vertical="center" wrapText="1"/>
    </xf>
    <xf numFmtId="0" fontId="84" fillId="0" borderId="21" xfId="3" applyFont="1" applyFill="1" applyBorder="1" applyAlignment="1">
      <alignment horizontal="center"/>
    </xf>
    <xf numFmtId="0" fontId="84" fillId="0" borderId="21" xfId="3" applyFont="1" applyFill="1" applyBorder="1" applyAlignment="1">
      <alignment horizontal="center" wrapText="1"/>
    </xf>
    <xf numFmtId="0" fontId="44" fillId="0" borderId="21" xfId="0" applyFont="1" applyFill="1" applyBorder="1" applyAlignment="1">
      <alignment horizontal="center" vertical="center" wrapText="1"/>
    </xf>
    <xf numFmtId="0" fontId="44" fillId="0" borderId="21" xfId="0" applyFont="1" applyFill="1" applyBorder="1" applyAlignment="1">
      <alignment horizontal="justify" vertical="center" wrapText="1"/>
    </xf>
    <xf numFmtId="0" fontId="68" fillId="0" borderId="0" xfId="0" applyFont="1" applyAlignment="1">
      <alignment vertical="center"/>
    </xf>
    <xf numFmtId="164" fontId="68" fillId="0" borderId="0" xfId="2" applyFont="1" applyAlignment="1">
      <alignment vertical="center"/>
    </xf>
    <xf numFmtId="166" fontId="68" fillId="0" borderId="0" xfId="0" applyNumberFormat="1" applyFont="1" applyAlignment="1">
      <alignment vertical="center"/>
    </xf>
    <xf numFmtId="4" fontId="68" fillId="0" borderId="0" xfId="0" applyNumberFormat="1" applyFont="1" applyAlignment="1">
      <alignment vertical="center"/>
    </xf>
    <xf numFmtId="43" fontId="68" fillId="0" borderId="0" xfId="0" applyNumberFormat="1" applyFont="1" applyAlignment="1">
      <alignment vertical="center"/>
    </xf>
    <xf numFmtId="10" fontId="68" fillId="0" borderId="0" xfId="1" applyNumberFormat="1" applyFont="1" applyAlignment="1">
      <alignment vertical="center"/>
    </xf>
    <xf numFmtId="39" fontId="21" fillId="0" borderId="11" xfId="2" applyNumberFormat="1" applyFont="1" applyFill="1" applyBorder="1" applyAlignment="1" applyProtection="1">
      <alignment horizontal="right" vertical="center" wrapText="1"/>
    </xf>
    <xf numFmtId="43" fontId="0" fillId="0" borderId="1" xfId="2" applyNumberFormat="1" applyFont="1" applyFill="1" applyBorder="1" applyAlignment="1" applyProtection="1">
      <alignment horizontal="right" vertical="center" wrapText="1"/>
    </xf>
    <xf numFmtId="43" fontId="21" fillId="0" borderId="1" xfId="2" applyNumberFormat="1" applyFont="1" applyFill="1" applyBorder="1" applyAlignment="1" applyProtection="1">
      <alignment horizontal="right" vertical="center" wrapText="1"/>
    </xf>
    <xf numFmtId="0" fontId="68" fillId="0" borderId="0" xfId="0" applyFont="1" applyFill="1" applyAlignment="1">
      <alignment vertical="center"/>
    </xf>
    <xf numFmtId="164" fontId="68" fillId="0" borderId="0" xfId="2" applyFont="1" applyAlignment="1">
      <alignment horizontal="center" vertical="center"/>
    </xf>
    <xf numFmtId="164" fontId="68" fillId="0" borderId="0" xfId="2" applyFont="1" applyFill="1" applyAlignment="1">
      <alignment vertical="center"/>
    </xf>
    <xf numFmtId="0" fontId="68" fillId="0" borderId="0" xfId="0" applyFont="1" applyAlignment="1">
      <alignment horizontal="center" vertical="center"/>
    </xf>
    <xf numFmtId="0" fontId="68" fillId="0" borderId="0" xfId="0" applyFont="1" applyFill="1" applyAlignment="1">
      <alignment horizontal="center" vertical="center"/>
    </xf>
    <xf numFmtId="39" fontId="68" fillId="0" borderId="0" xfId="0" applyNumberFormat="1" applyFont="1" applyAlignment="1">
      <alignment vertical="center"/>
    </xf>
    <xf numFmtId="164" fontId="44" fillId="0" borderId="21" xfId="2" applyFill="1" applyBorder="1" applyAlignment="1">
      <alignment horizontal="center" vertical="center" wrapText="1"/>
    </xf>
    <xf numFmtId="0" fontId="76" fillId="0" borderId="21" xfId="7" applyFont="1" applyFill="1" applyBorder="1" applyAlignment="1">
      <alignment horizontal="center" vertical="center" wrapText="1"/>
    </xf>
    <xf numFmtId="14" fontId="77" fillId="0" borderId="21" xfId="7" applyNumberFormat="1" applyFont="1" applyFill="1" applyBorder="1" applyAlignment="1">
      <alignment horizontal="center" vertical="center" wrapText="1"/>
    </xf>
    <xf numFmtId="0" fontId="89" fillId="0" borderId="21" xfId="7" applyFont="1" applyFill="1" applyBorder="1" applyAlignment="1">
      <alignment horizontal="center" vertical="center" wrapText="1"/>
    </xf>
    <xf numFmtId="0" fontId="77" fillId="0" borderId="21" xfId="7" applyFont="1" applyBorder="1" applyAlignment="1">
      <alignment horizontal="center" vertical="center"/>
    </xf>
    <xf numFmtId="14" fontId="77" fillId="0" borderId="21" xfId="7" applyNumberFormat="1" applyFont="1" applyBorder="1" applyAlignment="1">
      <alignment horizontal="center" vertical="center"/>
    </xf>
    <xf numFmtId="0" fontId="88" fillId="0" borderId="21" xfId="7" applyFont="1" applyBorder="1" applyAlignment="1">
      <alignment horizontal="left" vertical="top" wrapText="1"/>
    </xf>
    <xf numFmtId="0" fontId="44" fillId="0" borderId="21" xfId="7" applyFont="1" applyFill="1" applyBorder="1" applyAlignment="1">
      <alignment horizontal="center" vertical="center" wrapText="1"/>
    </xf>
    <xf numFmtId="0" fontId="44" fillId="0" borderId="21" xfId="7" applyFont="1" applyFill="1" applyBorder="1" applyAlignment="1">
      <alignment horizontal="center" vertical="center"/>
    </xf>
    <xf numFmtId="1" fontId="44" fillId="0" borderId="21" xfId="7" applyNumberFormat="1" applyFont="1" applyFill="1" applyBorder="1" applyAlignment="1">
      <alignment horizontal="center" vertical="center"/>
    </xf>
    <xf numFmtId="0" fontId="0" fillId="0" borderId="21" xfId="7" applyFont="1" applyFill="1" applyBorder="1" applyAlignment="1">
      <alignment horizontal="center" vertical="center"/>
    </xf>
    <xf numFmtId="0" fontId="0" fillId="0" borderId="0" xfId="0"/>
    <xf numFmtId="165" fontId="0" fillId="0" borderId="0" xfId="2" applyNumberFormat="1" applyFont="1"/>
    <xf numFmtId="43" fontId="0" fillId="0" borderId="0" xfId="2" applyNumberFormat="1" applyFont="1"/>
    <xf numFmtId="0" fontId="91" fillId="17" borderId="21" xfId="0" applyFont="1" applyFill="1" applyBorder="1" applyAlignment="1">
      <alignment horizontal="center"/>
    </xf>
    <xf numFmtId="0" fontId="91" fillId="17" borderId="21" xfId="0" applyFont="1" applyFill="1" applyBorder="1" applyAlignment="1">
      <alignment horizontal="center" vertical="center"/>
    </xf>
    <xf numFmtId="0" fontId="25" fillId="16" borderId="46" xfId="0" applyFont="1" applyFill="1" applyBorder="1" applyAlignment="1">
      <alignment wrapText="1"/>
    </xf>
    <xf numFmtId="43" fontId="25" fillId="16" borderId="47" xfId="2" applyNumberFormat="1" applyFont="1" applyFill="1" applyBorder="1" applyAlignment="1">
      <alignment vertical="center" wrapText="1"/>
    </xf>
    <xf numFmtId="0" fontId="21" fillId="0" borderId="46" xfId="0" applyFont="1" applyBorder="1" applyAlignment="1">
      <alignment wrapText="1"/>
    </xf>
    <xf numFmtId="43" fontId="21" fillId="0" borderId="47" xfId="2" applyNumberFormat="1" applyFont="1" applyBorder="1" applyAlignment="1">
      <alignment vertical="center" wrapText="1"/>
    </xf>
    <xf numFmtId="0" fontId="21" fillId="18" borderId="46" xfId="0" applyFont="1" applyFill="1" applyBorder="1" applyAlignment="1">
      <alignment wrapText="1"/>
    </xf>
    <xf numFmtId="43" fontId="21" fillId="18" borderId="47" xfId="2" applyNumberFormat="1" applyFont="1" applyFill="1" applyBorder="1" applyAlignment="1">
      <alignment vertical="center" wrapText="1"/>
    </xf>
    <xf numFmtId="0" fontId="21" fillId="0" borderId="48" xfId="0" applyFont="1" applyBorder="1" applyAlignment="1">
      <alignment wrapText="1"/>
    </xf>
    <xf numFmtId="43" fontId="21" fillId="0" borderId="49" xfId="2" applyNumberFormat="1" applyFont="1" applyBorder="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165" fontId="0" fillId="0" borderId="0" xfId="2" applyNumberFormat="1" applyFont="1" applyAlignment="1">
      <alignment vertical="center"/>
    </xf>
    <xf numFmtId="0" fontId="21" fillId="18" borderId="48" xfId="0" applyFont="1" applyFill="1" applyBorder="1" applyAlignment="1">
      <alignment wrapText="1"/>
    </xf>
    <xf numFmtId="43" fontId="21" fillId="18" borderId="49" xfId="2" applyNumberFormat="1" applyFont="1" applyFill="1" applyBorder="1" applyAlignment="1">
      <alignment vertical="center" wrapText="1"/>
    </xf>
    <xf numFmtId="0" fontId="0" fillId="0" borderId="51" xfId="0" applyBorder="1"/>
    <xf numFmtId="43" fontId="21" fillId="0" borderId="52" xfId="2" applyNumberFormat="1" applyFont="1" applyBorder="1" applyAlignment="1">
      <alignment vertical="center" wrapText="1"/>
    </xf>
    <xf numFmtId="43" fontId="21" fillId="0" borderId="53" xfId="2" applyNumberFormat="1" applyFont="1" applyBorder="1" applyAlignment="1">
      <alignment vertical="center" wrapText="1"/>
    </xf>
    <xf numFmtId="43" fontId="21" fillId="0" borderId="50" xfId="2" applyNumberFormat="1" applyFont="1" applyBorder="1" applyAlignment="1">
      <alignment vertical="center" wrapText="1"/>
    </xf>
    <xf numFmtId="0" fontId="90" fillId="0" borderId="2" xfId="0" applyFont="1" applyFill="1" applyBorder="1" applyAlignment="1">
      <alignment horizontal="center" vertical="center" wrapText="1"/>
    </xf>
    <xf numFmtId="14" fontId="47" fillId="0" borderId="2" xfId="0" applyNumberFormat="1" applyFont="1" applyFill="1" applyBorder="1" applyAlignment="1">
      <alignment vertical="center" wrapText="1"/>
    </xf>
    <xf numFmtId="0" fontId="47" fillId="0" borderId="2" xfId="0" applyFont="1" applyFill="1" applyBorder="1" applyAlignment="1">
      <alignment horizontal="center" vertical="center" wrapText="1"/>
    </xf>
    <xf numFmtId="0" fontId="47" fillId="0" borderId="2" xfId="0" applyFont="1" applyBorder="1" applyAlignment="1">
      <alignment horizontal="center" vertical="center" wrapText="1"/>
    </xf>
    <xf numFmtId="14" fontId="47" fillId="0" borderId="2" xfId="0" applyNumberFormat="1" applyFont="1" applyBorder="1" applyAlignment="1">
      <alignment horizontal="center" vertical="center" wrapText="1"/>
    </xf>
    <xf numFmtId="164" fontId="48" fillId="0" borderId="2" xfId="2" applyFont="1" applyFill="1" applyBorder="1" applyAlignment="1">
      <alignment horizontal="center" vertical="center" wrapText="1"/>
    </xf>
    <xf numFmtId="0" fontId="47" fillId="0" borderId="2" xfId="0" applyFont="1" applyFill="1" applyBorder="1" applyAlignment="1">
      <alignment horizontal="left" vertical="center" wrapText="1"/>
    </xf>
    <xf numFmtId="164" fontId="47" fillId="0" borderId="2" xfId="0" applyNumberFormat="1" applyFont="1" applyFill="1" applyBorder="1" applyAlignment="1">
      <alignment horizontal="center" vertical="center" wrapText="1"/>
    </xf>
    <xf numFmtId="14" fontId="47" fillId="0" borderId="2" xfId="0" applyNumberFormat="1" applyFont="1" applyFill="1" applyBorder="1" applyAlignment="1">
      <alignment horizontal="center" vertical="center" wrapText="1"/>
    </xf>
    <xf numFmtId="0" fontId="0" fillId="0" borderId="0" xfId="0" applyAlignment="1">
      <alignment horizontal="center"/>
    </xf>
    <xf numFmtId="0" fontId="88" fillId="0" borderId="21" xfId="7" applyFont="1" applyFill="1" applyBorder="1" applyAlignment="1">
      <alignment horizontal="justify" vertical="top" wrapText="1"/>
    </xf>
    <xf numFmtId="0" fontId="88" fillId="0" borderId="21" xfId="7" applyFont="1" applyBorder="1" applyAlignment="1">
      <alignment horizontal="left" vertical="center" wrapText="1"/>
    </xf>
    <xf numFmtId="0" fontId="83" fillId="0" borderId="0" xfId="0" applyFont="1" applyFill="1" applyBorder="1" applyAlignment="1">
      <alignment vertical="center"/>
    </xf>
    <xf numFmtId="14" fontId="83" fillId="0" borderId="0" xfId="4" applyNumberFormat="1" applyFont="1" applyFill="1" applyBorder="1" applyAlignment="1">
      <alignment horizontal="center" vertical="center"/>
    </xf>
    <xf numFmtId="0" fontId="83" fillId="0" borderId="0" xfId="5" applyFont="1" applyFill="1" applyBorder="1" applyAlignment="1">
      <alignment vertical="center" wrapText="1"/>
    </xf>
    <xf numFmtId="0" fontId="83" fillId="0" borderId="0" xfId="6" applyFont="1" applyFill="1" applyBorder="1" applyAlignment="1">
      <alignment vertical="center" wrapText="1"/>
    </xf>
    <xf numFmtId="0" fontId="83" fillId="0" borderId="21" xfId="5" applyFont="1" applyFill="1" applyBorder="1" applyAlignment="1">
      <alignment horizontal="left" vertical="center" wrapText="1"/>
    </xf>
    <xf numFmtId="0" fontId="83" fillId="0" borderId="21" xfId="6" applyFont="1" applyFill="1" applyBorder="1" applyAlignment="1">
      <alignment horizontal="left" vertical="center" wrapText="1"/>
    </xf>
    <xf numFmtId="14" fontId="83" fillId="0" borderId="36" xfId="0" applyNumberFormat="1" applyFont="1" applyFill="1" applyBorder="1" applyAlignment="1">
      <alignment horizontal="center" vertical="center"/>
    </xf>
    <xf numFmtId="0" fontId="83" fillId="0" borderId="34" xfId="5" applyFont="1" applyFill="1" applyBorder="1" applyAlignment="1">
      <alignment horizontal="left" vertical="center" wrapText="1"/>
    </xf>
    <xf numFmtId="0" fontId="83" fillId="0" borderId="34" xfId="6" applyFont="1" applyFill="1" applyBorder="1" applyAlignment="1">
      <alignment horizontal="left" vertical="center" wrapText="1"/>
    </xf>
    <xf numFmtId="14" fontId="83" fillId="0" borderId="54" xfId="0" applyNumberFormat="1" applyFont="1" applyFill="1" applyBorder="1" applyAlignment="1">
      <alignment horizontal="center" vertical="center"/>
    </xf>
    <xf numFmtId="0" fontId="0" fillId="3" borderId="1" xfId="0" applyFill="1" applyBorder="1" applyAlignment="1">
      <alignment horizontal="left" vertical="center" wrapText="1"/>
    </xf>
    <xf numFmtId="2" fontId="0" fillId="2" borderId="1" xfId="0" applyNumberFormat="1" applyFont="1" applyFill="1" applyBorder="1" applyAlignment="1" applyProtection="1">
      <alignment horizontal="center" vertical="center" wrapText="1"/>
      <protection locked="0"/>
    </xf>
    <xf numFmtId="1" fontId="0" fillId="0" borderId="21" xfId="7" applyNumberFormat="1" applyFont="1" applyFill="1" applyBorder="1" applyAlignment="1">
      <alignment horizontal="center" vertical="center"/>
    </xf>
    <xf numFmtId="4" fontId="0" fillId="0" borderId="0" xfId="0" applyNumberFormat="1" applyAlignment="1">
      <alignment vertical="center"/>
    </xf>
    <xf numFmtId="166" fontId="0" fillId="0" borderId="0" xfId="0" applyNumberFormat="1" applyAlignment="1">
      <alignment vertical="center"/>
    </xf>
    <xf numFmtId="10" fontId="44" fillId="0" borderId="0" xfId="1" applyNumberFormat="1" applyAlignment="1">
      <alignment vertical="center"/>
    </xf>
    <xf numFmtId="164" fontId="48" fillId="0" borderId="55" xfId="2" applyFont="1" applyFill="1" applyBorder="1" applyAlignment="1">
      <alignment horizontal="center" vertical="center" wrapText="1"/>
    </xf>
    <xf numFmtId="165" fontId="0" fillId="0" borderId="21" xfId="2" applyNumberFormat="1" applyFont="1" applyBorder="1"/>
    <xf numFmtId="14" fontId="47" fillId="0" borderId="55" xfId="0" applyNumberFormat="1" applyFont="1" applyBorder="1" applyAlignment="1">
      <alignment horizontal="center" vertical="center" wrapText="1"/>
    </xf>
    <xf numFmtId="0" fontId="0" fillId="0" borderId="21" xfId="0" applyBorder="1"/>
    <xf numFmtId="0" fontId="80" fillId="0" borderId="0" xfId="0" applyFont="1"/>
    <xf numFmtId="43" fontId="80" fillId="0" borderId="0" xfId="2" applyNumberFormat="1" applyFont="1"/>
    <xf numFmtId="43" fontId="80" fillId="0" borderId="0" xfId="0" applyNumberFormat="1" applyFont="1"/>
    <xf numFmtId="0" fontId="47" fillId="0" borderId="21" xfId="0" applyFont="1" applyFill="1" applyBorder="1" applyAlignment="1">
      <alignment horizontal="center" vertical="center"/>
    </xf>
    <xf numFmtId="0" fontId="47" fillId="0" borderId="21" xfId="0" applyFont="1" applyFill="1" applyBorder="1" applyAlignment="1">
      <alignment horizontal="justify" vertical="center" wrapText="1"/>
    </xf>
    <xf numFmtId="0" fontId="47" fillId="0" borderId="21" xfId="0" applyNumberFormat="1" applyFont="1" applyFill="1" applyBorder="1" applyAlignment="1">
      <alignment horizontal="justify" vertical="center" wrapText="1"/>
    </xf>
    <xf numFmtId="0" fontId="47" fillId="0" borderId="21" xfId="0" applyNumberFormat="1" applyFont="1" applyFill="1" applyBorder="1" applyAlignment="1">
      <alignment horizontal="center" vertical="center" wrapText="1"/>
    </xf>
    <xf numFmtId="0" fontId="94" fillId="0" borderId="21" xfId="0" applyFont="1" applyFill="1" applyBorder="1" applyAlignment="1">
      <alignment horizontal="left" vertical="center" wrapText="1"/>
    </xf>
    <xf numFmtId="0" fontId="47" fillId="0" borderId="21" xfId="0" applyFont="1" applyFill="1" applyBorder="1" applyAlignment="1">
      <alignment vertical="center" wrapText="1"/>
    </xf>
    <xf numFmtId="0" fontId="47" fillId="0" borderId="21" xfId="0" applyFont="1" applyFill="1" applyBorder="1" applyAlignment="1">
      <alignment vertical="center"/>
    </xf>
    <xf numFmtId="165" fontId="47" fillId="0" borderId="21" xfId="0" applyNumberFormat="1" applyFont="1" applyFill="1" applyBorder="1" applyAlignment="1">
      <alignment vertical="center" wrapText="1"/>
    </xf>
    <xf numFmtId="0" fontId="95" fillId="0" borderId="21" xfId="0" applyFont="1" applyFill="1" applyBorder="1" applyAlignment="1">
      <alignment horizontal="center" vertical="center"/>
    </xf>
    <xf numFmtId="0" fontId="0" fillId="0" borderId="1" xfId="0" applyFont="1" applyBorder="1" applyAlignment="1">
      <alignment horizontal="center" vertical="center"/>
    </xf>
    <xf numFmtId="0" fontId="0" fillId="11" borderId="1" xfId="0" applyFont="1" applyFill="1" applyBorder="1" applyAlignment="1">
      <alignment horizontal="center" vertical="center"/>
    </xf>
    <xf numFmtId="0" fontId="0" fillId="11" borderId="21" xfId="0" applyFont="1" applyFill="1" applyBorder="1" applyAlignment="1">
      <alignment horizontal="center" vertical="center"/>
    </xf>
    <xf numFmtId="0" fontId="0" fillId="2" borderId="5" xfId="0" applyFont="1" applyFill="1" applyBorder="1" applyAlignment="1">
      <alignment horizontal="center" vertical="center" wrapText="1"/>
    </xf>
    <xf numFmtId="3" fontId="0" fillId="11" borderId="21" xfId="0"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11" borderId="1" xfId="0" applyFont="1" applyFill="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10" fontId="0" fillId="0" borderId="1" xfId="0" applyNumberFormat="1" applyFont="1" applyBorder="1" applyAlignment="1">
      <alignment horizontal="center" vertical="center"/>
    </xf>
    <xf numFmtId="0" fontId="0" fillId="11" borderId="1" xfId="0" applyFont="1" applyFill="1" applyBorder="1" applyAlignment="1">
      <alignment horizontal="center" vertical="center" wrapText="1"/>
    </xf>
    <xf numFmtId="10" fontId="0" fillId="11" borderId="1" xfId="0" applyNumberFormat="1" applyFont="1" applyFill="1" applyBorder="1" applyAlignment="1">
      <alignment horizontal="center" vertical="center"/>
    </xf>
    <xf numFmtId="0" fontId="0" fillId="11" borderId="21" xfId="0" applyFont="1" applyFill="1" applyBorder="1" applyAlignment="1">
      <alignment vertical="center" wrapText="1"/>
    </xf>
    <xf numFmtId="0" fontId="0" fillId="11" borderId="21" xfId="0" applyFont="1" applyFill="1" applyBorder="1" applyAlignment="1">
      <alignment horizontal="center" vertical="center" wrapText="1"/>
    </xf>
    <xf numFmtId="0" fontId="0" fillId="0" borderId="21" xfId="0" applyFont="1" applyBorder="1" applyAlignment="1">
      <alignment vertical="center" wrapText="1"/>
    </xf>
    <xf numFmtId="0" fontId="0" fillId="0" borderId="21" xfId="0" applyFont="1" applyFill="1" applyBorder="1" applyAlignment="1">
      <alignment horizontal="center" vertical="center" wrapText="1"/>
    </xf>
    <xf numFmtId="10" fontId="0" fillId="0" borderId="21" xfId="0" applyNumberFormat="1" applyFont="1" applyBorder="1" applyAlignment="1">
      <alignment horizontal="center" vertical="center"/>
    </xf>
    <xf numFmtId="0" fontId="0" fillId="11" borderId="21" xfId="0" applyFont="1" applyFill="1" applyBorder="1" applyAlignment="1">
      <alignment horizontal="justify" vertical="center" wrapText="1"/>
    </xf>
    <xf numFmtId="0" fontId="0" fillId="0" borderId="21" xfId="0" applyFont="1" applyBorder="1" applyAlignment="1">
      <alignment horizontal="left" vertical="center" wrapText="1"/>
    </xf>
    <xf numFmtId="0" fontId="0" fillId="8" borderId="21" xfId="0" applyFont="1" applyFill="1" applyBorder="1" applyAlignment="1">
      <alignment vertical="center" wrapText="1"/>
    </xf>
    <xf numFmtId="0" fontId="0" fillId="8" borderId="21" xfId="0" applyFont="1" applyFill="1" applyBorder="1" applyAlignment="1">
      <alignment horizontal="center" vertical="center" wrapText="1"/>
    </xf>
    <xf numFmtId="10" fontId="0" fillId="8" borderId="21" xfId="1" applyNumberFormat="1" applyFont="1" applyFill="1" applyBorder="1" applyAlignment="1">
      <alignment horizontal="center" vertical="center" wrapText="1"/>
    </xf>
    <xf numFmtId="2" fontId="0" fillId="2" borderId="1"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96" fillId="0" borderId="21" xfId="0" applyFont="1" applyBorder="1" applyAlignment="1">
      <alignment vertical="center" wrapText="1"/>
    </xf>
    <xf numFmtId="3" fontId="0" fillId="8" borderId="21" xfId="0" applyNumberFormat="1" applyFont="1" applyFill="1" applyBorder="1" applyAlignment="1">
      <alignment horizontal="center" vertical="center" wrapText="1"/>
    </xf>
    <xf numFmtId="0" fontId="0" fillId="0" borderId="21" xfId="0" applyFont="1" applyBorder="1" applyAlignment="1">
      <alignment horizontal="justify" vertical="center" wrapText="1"/>
    </xf>
    <xf numFmtId="0" fontId="7" fillId="0" borderId="21" xfId="0" applyFont="1" applyFill="1" applyBorder="1" applyAlignment="1">
      <alignment horizontal="center" vertical="center" wrapText="1"/>
    </xf>
    <xf numFmtId="10" fontId="44" fillId="8" borderId="21" xfId="1" applyNumberFormat="1" applyFont="1" applyFill="1" applyBorder="1" applyAlignment="1">
      <alignment horizontal="center" vertical="center" wrapText="1"/>
    </xf>
    <xf numFmtId="9" fontId="0" fillId="8" borderId="21" xfId="1" applyFont="1" applyFill="1" applyBorder="1" applyAlignment="1">
      <alignment horizontal="center" vertical="center" wrapText="1"/>
    </xf>
    <xf numFmtId="0" fontId="0" fillId="11" borderId="21" xfId="0" applyFont="1" applyFill="1" applyBorder="1" applyAlignment="1">
      <alignment horizontal="left" vertical="center" wrapText="1"/>
    </xf>
    <xf numFmtId="0" fontId="0" fillId="8" borderId="21" xfId="1" applyNumberFormat="1" applyFont="1" applyFill="1" applyBorder="1" applyAlignment="1">
      <alignment horizontal="center" vertical="center" wrapText="1"/>
    </xf>
    <xf numFmtId="1" fontId="0" fillId="8" borderId="21" xfId="1" applyNumberFormat="1" applyFont="1" applyFill="1" applyBorder="1" applyAlignment="1">
      <alignment horizontal="center" vertical="center" wrapText="1"/>
    </xf>
    <xf numFmtId="10" fontId="0" fillId="2" borderId="1" xfId="1" applyNumberFormat="1" applyFont="1" applyFill="1" applyBorder="1" applyAlignment="1">
      <alignment horizontal="center" vertical="center" wrapText="1"/>
    </xf>
    <xf numFmtId="0" fontId="0" fillId="2" borderId="6" xfId="0" applyFill="1" applyBorder="1" applyAlignment="1" applyProtection="1">
      <alignment horizontal="center" vertical="center" wrapText="1"/>
      <protection locked="0"/>
    </xf>
    <xf numFmtId="0" fontId="0" fillId="11" borderId="32" xfId="0" applyFont="1" applyFill="1" applyBorder="1" applyAlignment="1">
      <alignment vertical="center" wrapText="1"/>
    </xf>
    <xf numFmtId="0" fontId="0" fillId="0" borderId="32" xfId="0" applyFont="1" applyBorder="1" applyAlignment="1">
      <alignment vertical="center" wrapText="1"/>
    </xf>
    <xf numFmtId="0" fontId="0" fillId="5" borderId="5" xfId="0" applyFont="1" applyFill="1" applyBorder="1" applyAlignment="1">
      <alignment horizontal="center" vertical="center" wrapText="1"/>
    </xf>
    <xf numFmtId="0" fontId="12" fillId="5" borderId="6" xfId="0" applyFont="1" applyFill="1" applyBorder="1" applyAlignment="1">
      <alignment vertical="center" wrapText="1"/>
    </xf>
    <xf numFmtId="0" fontId="35" fillId="0" borderId="32" xfId="0" applyFont="1" applyBorder="1" applyAlignment="1">
      <alignment vertical="center" wrapText="1"/>
    </xf>
    <xf numFmtId="0" fontId="35" fillId="0" borderId="9" xfId="0" applyFont="1" applyBorder="1" applyAlignment="1">
      <alignment vertical="center" wrapText="1"/>
    </xf>
    <xf numFmtId="0" fontId="0" fillId="5" borderId="21" xfId="0" applyFont="1" applyFill="1" applyBorder="1" applyAlignment="1">
      <alignment horizontal="center" vertical="center" wrapText="1"/>
    </xf>
    <xf numFmtId="0" fontId="0" fillId="8" borderId="21" xfId="0" applyFill="1" applyBorder="1" applyAlignment="1">
      <alignment horizontal="center" vertical="center" wrapText="1"/>
    </xf>
    <xf numFmtId="0" fontId="0" fillId="0" borderId="21" xfId="0" applyFill="1" applyBorder="1" applyAlignment="1">
      <alignment horizontal="justify" vertical="center" wrapText="1"/>
    </xf>
    <xf numFmtId="0" fontId="0" fillId="8" borderId="21" xfId="0" applyFill="1" applyBorder="1" applyAlignment="1">
      <alignment vertical="center" wrapText="1"/>
    </xf>
    <xf numFmtId="0" fontId="0" fillId="11" borderId="21" xfId="0" applyFill="1" applyBorder="1" applyAlignment="1">
      <alignment horizontal="justify" vertical="center" wrapText="1"/>
    </xf>
    <xf numFmtId="0" fontId="68" fillId="8" borderId="21"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0" fillId="2" borderId="32" xfId="0" applyFill="1" applyBorder="1" applyAlignment="1">
      <alignment vertical="center" wrapText="1"/>
    </xf>
    <xf numFmtId="0" fontId="1" fillId="0" borderId="21" xfId="7" applyFont="1" applyBorder="1" applyAlignment="1">
      <alignment horizontal="center" vertical="center"/>
    </xf>
    <xf numFmtId="0" fontId="1" fillId="0" borderId="21" xfId="7" applyFont="1" applyBorder="1" applyAlignment="1">
      <alignment horizontal="center" vertical="center" wrapText="1"/>
    </xf>
    <xf numFmtId="0" fontId="44" fillId="11" borderId="21" xfId="7" applyFont="1" applyFill="1" applyBorder="1" applyAlignment="1">
      <alignment horizontal="center" vertical="center"/>
    </xf>
    <xf numFmtId="0" fontId="4" fillId="0" borderId="0" xfId="0" applyFont="1" applyBorder="1" applyAlignment="1" applyProtection="1">
      <alignment horizontal="center" vertical="top" wrapText="1"/>
      <protection locked="0"/>
    </xf>
    <xf numFmtId="0" fontId="0" fillId="0" borderId="0" xfId="0"/>
    <xf numFmtId="0" fontId="0" fillId="0" borderId="21" xfId="0" applyBorder="1" applyAlignment="1">
      <alignment horizontal="left"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7" fillId="5"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7" fillId="9" borderId="22" xfId="0" applyFont="1" applyFill="1" applyBorder="1" applyAlignment="1">
      <alignment horizontal="center" vertical="center"/>
    </xf>
    <xf numFmtId="0" fontId="86" fillId="0" borderId="41" xfId="0" applyFont="1" applyFill="1" applyBorder="1" applyAlignment="1">
      <alignment horizontal="left" vertical="top" wrapText="1"/>
    </xf>
    <xf numFmtId="0" fontId="85" fillId="0" borderId="24" xfId="0" applyFont="1" applyFill="1" applyBorder="1" applyAlignment="1">
      <alignment horizontal="left" vertical="top" wrapText="1"/>
    </xf>
    <xf numFmtId="0" fontId="85" fillId="0" borderId="42" xfId="0" applyFont="1" applyFill="1" applyBorder="1" applyAlignment="1">
      <alignment horizontal="left" vertical="top" wrapText="1"/>
    </xf>
    <xf numFmtId="0" fontId="16" fillId="0"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4" borderId="24"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14" fillId="2"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9" borderId="4"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4" fillId="0" borderId="31" xfId="0" applyFont="1" applyBorder="1" applyAlignment="1">
      <alignment horizontal="center" vertical="center"/>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xf>
    <xf numFmtId="0" fontId="28" fillId="5" borderId="1" xfId="0" applyFont="1" applyFill="1" applyBorder="1" applyAlignment="1">
      <alignment horizontal="center" vertical="center" wrapText="1"/>
    </xf>
    <xf numFmtId="49" fontId="27" fillId="5" borderId="1" xfId="2" applyNumberFormat="1" applyFont="1" applyFill="1" applyBorder="1" applyAlignment="1" applyProtection="1">
      <alignment horizontal="center" vertical="center" wrapText="1"/>
    </xf>
    <xf numFmtId="0" fontId="7"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vertical="center" wrapText="1"/>
    </xf>
    <xf numFmtId="0" fontId="0" fillId="3" borderId="37" xfId="0" applyFont="1" applyFill="1" applyBorder="1" applyAlignment="1">
      <alignment vertical="center" wrapText="1"/>
    </xf>
    <xf numFmtId="0" fontId="20" fillId="3" borderId="1"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21" fillId="2" borderId="9" xfId="0" applyFont="1" applyFill="1" applyBorder="1" applyAlignment="1">
      <alignment horizontal="left" vertical="center" wrapText="1"/>
    </xf>
    <xf numFmtId="0" fontId="0" fillId="3" borderId="5"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7" fillId="0" borderId="21" xfId="0" applyFont="1" applyBorder="1" applyAlignment="1">
      <alignment horizontal="left" vertical="center"/>
    </xf>
    <xf numFmtId="0" fontId="11" fillId="2" borderId="4" xfId="0" applyFont="1" applyFill="1" applyBorder="1" applyAlignment="1">
      <alignment horizontal="left" vertical="center"/>
    </xf>
    <xf numFmtId="0" fontId="34" fillId="0" borderId="40" xfId="0" applyFont="1" applyBorder="1" applyAlignment="1">
      <alignment horizontal="left" vertical="center" wrapText="1"/>
    </xf>
    <xf numFmtId="0" fontId="12" fillId="0" borderId="40" xfId="0" applyFont="1" applyBorder="1" applyAlignment="1">
      <alignment horizontal="left" vertical="center" wrapText="1"/>
    </xf>
    <xf numFmtId="0" fontId="0" fillId="2" borderId="32" xfId="0" applyFont="1" applyFill="1" applyBorder="1" applyAlignment="1">
      <alignment horizontal="left" vertical="center"/>
    </xf>
    <xf numFmtId="0" fontId="70"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10" fontId="7" fillId="2" borderId="16" xfId="1" applyNumberFormat="1"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7" fillId="2" borderId="4" xfId="0" applyFont="1" applyFill="1" applyBorder="1" applyAlignment="1">
      <alignment horizontal="left" vertical="center"/>
    </xf>
    <xf numFmtId="0" fontId="14" fillId="0" borderId="1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71" fillId="0" borderId="31" xfId="0" applyFont="1" applyBorder="1" applyAlignment="1">
      <alignment vertical="center" wrapText="1"/>
    </xf>
    <xf numFmtId="0" fontId="36" fillId="5" borderId="2" xfId="0" applyFont="1" applyFill="1" applyBorder="1" applyAlignment="1">
      <alignment horizontal="center" vertical="center" wrapText="1"/>
    </xf>
    <xf numFmtId="0" fontId="47" fillId="0" borderId="33" xfId="0" applyNumberFormat="1" applyFont="1" applyFill="1" applyBorder="1" applyAlignment="1">
      <alignment horizontal="center" vertical="center" wrapText="1"/>
    </xf>
    <xf numFmtId="0" fontId="47" fillId="0" borderId="34" xfId="0" applyNumberFormat="1" applyFont="1" applyFill="1" applyBorder="1" applyAlignment="1">
      <alignment horizontal="center" vertical="center" wrapText="1"/>
    </xf>
    <xf numFmtId="0" fontId="94" fillId="2" borderId="2" xfId="0" applyFont="1" applyFill="1" applyBorder="1" applyAlignment="1">
      <alignment horizontal="left" vertical="center" wrapText="1"/>
    </xf>
    <xf numFmtId="0" fontId="39" fillId="2" borderId="4" xfId="0" applyFont="1" applyFill="1" applyBorder="1" applyAlignment="1">
      <alignment horizontal="left" vertical="center"/>
    </xf>
    <xf numFmtId="0" fontId="86" fillId="0" borderId="43" xfId="0" applyFont="1" applyFill="1" applyBorder="1" applyAlignment="1">
      <alignment horizontal="left" vertical="top" wrapText="1"/>
    </xf>
    <xf numFmtId="0" fontId="85" fillId="0" borderId="44" xfId="0" applyFont="1" applyFill="1" applyBorder="1" applyAlignment="1">
      <alignment horizontal="left" vertical="top" wrapText="1"/>
    </xf>
    <xf numFmtId="0" fontId="85" fillId="0" borderId="45" xfId="0" applyFont="1" applyFill="1" applyBorder="1" applyAlignment="1">
      <alignment horizontal="left" vertical="top" wrapText="1"/>
    </xf>
    <xf numFmtId="0" fontId="72" fillId="0" borderId="36" xfId="0" applyFont="1" applyBorder="1" applyAlignment="1">
      <alignment horizontal="center"/>
    </xf>
    <xf numFmtId="0" fontId="27" fillId="2" borderId="35" xfId="0" applyFont="1" applyFill="1" applyBorder="1" applyAlignment="1">
      <alignment horizontal="left" vertical="center"/>
    </xf>
    <xf numFmtId="0" fontId="69" fillId="0" borderId="35" xfId="0" applyFont="1" applyFill="1" applyBorder="1" applyAlignment="1">
      <alignment horizontal="left" vertical="center"/>
    </xf>
  </cellXfs>
  <cellStyles count="9">
    <cellStyle name="40% - Ênfase5" xfId="5" builtinId="47"/>
    <cellStyle name="40% - Ênfase6" xfId="6" builtinId="51"/>
    <cellStyle name="Célula de Verificação" xfId="3" builtinId="23"/>
    <cellStyle name="Ênfase1" xfId="4" builtinId="29"/>
    <cellStyle name="Normal" xfId="0" builtinId="0"/>
    <cellStyle name="Normal 2" xfId="7"/>
    <cellStyle name="Porcentagem" xfId="1" builtinId="5"/>
    <cellStyle name="Separador de milhares" xfId="2" builtinId="3"/>
    <cellStyle name="Separador de milhares 2" xfId="8"/>
  </cellStyles>
  <dxfs count="6">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
      <font>
        <b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2300D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4BD5E"/>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95250</xdr:rowOff>
    </xdr:from>
    <xdr:to>
      <xdr:col>3</xdr:col>
      <xdr:colOff>114300</xdr:colOff>
      <xdr:row>4</xdr:row>
      <xdr:rowOff>133350</xdr:rowOff>
    </xdr:to>
    <xdr:pic>
      <xdr:nvPicPr>
        <xdr:cNvPr id="112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0025" y="95250"/>
          <a:ext cx="1743075" cy="685800"/>
        </a:xfrm>
        <a:prstGeom prst="rect">
          <a:avLst/>
        </a:prstGeom>
        <a:noFill/>
        <a:ln w="9525">
          <a:noFill/>
          <a:round/>
          <a:headEnd/>
          <a:tailEnd/>
        </a:ln>
      </xdr:spPr>
    </xdr:pic>
    <xdr:clientData/>
  </xdr:twoCellAnchor>
  <xdr:twoCellAnchor>
    <xdr:from>
      <xdr:col>4</xdr:col>
      <xdr:colOff>152400</xdr:colOff>
      <xdr:row>0</xdr:row>
      <xdr:rowOff>133350</xdr:rowOff>
    </xdr:from>
    <xdr:to>
      <xdr:col>5</xdr:col>
      <xdr:colOff>219075</xdr:colOff>
      <xdr:row>5</xdr:row>
      <xdr:rowOff>85725</xdr:rowOff>
    </xdr:to>
    <xdr:pic>
      <xdr:nvPicPr>
        <xdr:cNvPr id="1124"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2590800" y="133350"/>
          <a:ext cx="676275" cy="762000"/>
        </a:xfrm>
        <a:prstGeom prst="rect">
          <a:avLst/>
        </a:prstGeom>
        <a:noFill/>
        <a:ln w="9525">
          <a:noFill/>
          <a:round/>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ESTA&#199;&#195;O%20DE%20CONTAS\RELAT&#211;RIOS%20DE%20PROGRESSO\1&#186;%20SEMESTRE%202011\ENVIADO%20AO%20MP\TCESC%20Relatorio%20de%20Progresso%201&#186;%202011%20corrigido%202.3%20prt%20eventos%20761%20em%202011Gi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uzado\seges\PROMOEX\oficio\Oficios%20ao%20Cons.%20LUIS%20SERGIO\3%20Projetos\2%20Conclu&#237;dos\DF%20Minist&#233;rio%20do%20Planejamento\Administra&#231;&#227;o\Relat&#243;rios%20dos%20Produtos\PNAGE%20POA%20-%20Versao%20Revista%20Plano%20de%20Contas%2001Ago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erem\AppData\Local\Microsoft\Windows\Temporary%20Internet%20Files\Content.Outlook\6U692R4R\ACOMPANHAMENTO%20PROMOEX%202012%20REVIS&#195;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herem\AppData\Local\Microsoft\Windows\Temporary%20Internet%20Files\Content.Outlook\6U692R4R\TCE_SC_PROJETO_TA_01_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herem\AppData\Local\Microsoft\Windows\Temporary%20Internet%20Files\Content.Outlook\6U692R4R\TCESC%20Relatorio%20de%20Progresso%202&#186;%202011%20claudio%2020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herem\AppData\Local\Microsoft\Windows\Temporary%20Internet%20Files\Content.Outlook\6U692R4R\SISTEMA%20DE%20CONTROLE%20DA%20EXECU&#199;&#195;O%20FINANCEIRA%20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herem\AppData\Local\Microsoft\Windows\Temporary%20Internet%20Files\Content.Outlook\6U692R4R\ACOMPANHAMENTO%20PROMOEX%202012%20REVIS&#195;O%20L&#205;QUI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CAPA"/>
      <sheetName val="2 - Justificativa "/>
      <sheetName val="3- Orçamento Global "/>
      <sheetName val="3A Rendimento Auferido x Rendim"/>
      <sheetName val="4- Fisico  Progr "/>
      <sheetName val="5 -Financeiro Progr e Exec"/>
      <sheetName val="6-Rel Aquisições e Contratações"/>
      <sheetName val="7-Relação de Ben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sheetName val="Justificativa"/>
      <sheetName val="Parâmetros"/>
      <sheetName val="Comp 1"/>
      <sheetName val="Comp A"/>
      <sheetName val="Comp 2"/>
      <sheetName val="Comp 3"/>
      <sheetName val="Comp 4"/>
      <sheetName val="Comp 5"/>
      <sheetName val="Comp 6"/>
      <sheetName val="Adm Projeto"/>
      <sheetName val="Monit&amp;Avaliação"/>
      <sheetName val="Consolidação 1"/>
      <sheetName val="Consolidação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RÇAMENTO PROMOEX 2006"/>
      <sheetName val="ORÇAMENTO PROMOEX 2007"/>
      <sheetName val="ORÇAMENTO PROMOEX 2007 (2)"/>
      <sheetName val="COMPONENTE BID"/>
      <sheetName val="Plan1"/>
      <sheetName val="Plan1 (2)"/>
      <sheetName val=" PROMOEX 2007 prestação 1º"/>
      <sheetName val="EXECUÇÃO PROMOEX 2007"/>
      <sheetName val="RELAT PROG 2007 - 2"/>
      <sheetName val="COMPONENTE BID execução 2007"/>
      <sheetName val="EXECUÇÃO PROMOEX 2008"/>
      <sheetName val="EXECUÇÃO PROMOEX 2007 1º semest"/>
      <sheetName val="EXECUÇÃO PROMOEX 2009"/>
      <sheetName val="EXECUÇÃO PROMOEX 2008 FIXO"/>
      <sheetName val="2º semestre 2008"/>
      <sheetName val="REVISÃO POA 2008 "/>
      <sheetName val="POA 2008"/>
      <sheetName val="ORÇAMENTO 2008"/>
      <sheetName val="PROJETO 2008 - 2009"/>
      <sheetName val="COMPONENTE BID execução 2008"/>
      <sheetName val="EXECUÇÃO PROMOEX 2009 (2)"/>
      <sheetName val="EXECUÇÃO PROMOEX 2009 POA 2010 "/>
      <sheetName val="PROMOEX 2009 POA 2010 FINAL "/>
      <sheetName val="ESTUDO 2010"/>
      <sheetName val="COMPONENTE BID execução 2009"/>
      <sheetName val="MARCO OPERACIONAL2008"/>
      <sheetName val="EXECUÇÃO PROMOEX 2010"/>
      <sheetName val="EXECUÇÃO PROMOEX 2011"/>
      <sheetName val="2010 revisão p jan2011 "/>
      <sheetName val="EXECUÇÃO PROMOEX 2012"/>
      <sheetName val="ORÇAMENTO 2012"/>
      <sheetName val="RECURSOS DE APLICAÇÃO FINANCEIR"/>
      <sheetName val="EXECUÇÃO PROMOEX 2012 (2)"/>
      <sheetName val="EXECUÇÃO PROMOEX 2011 (2)"/>
      <sheetName val="REVISÃO PROMOEX 2011"/>
      <sheetName val="EXECUÇÃO PROMOEX 2010 (2)"/>
      <sheetName val="COMPONENTE BID execução 2010"/>
      <sheetName val="MARCO OPERACIONAL2009"/>
      <sheetName val="COMPONENTE BID execução 2012"/>
      <sheetName val="MARCO OPERACIONAL2012"/>
      <sheetName val="ORÇAMENTO 2009"/>
      <sheetName val="MARCO OPERACIONAL2010"/>
      <sheetName val="convênios"/>
      <sheetName val="ORÇAMENTO PROMOEX 2007 (3)"/>
      <sheetName val="Plan3 (2)"/>
      <sheetName val="ALT ORÇAMENTÁRIA"/>
      <sheetName val="ALT ORÇAMENTÁRIA (2)"/>
      <sheetName val="ALT ORÇAMENTÁRIA (3)"/>
      <sheetName val="Plan2"/>
      <sheetName val="Pla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3716">
          <cell r="V3716">
            <v>1620368.48</v>
          </cell>
        </row>
      </sheetData>
      <sheetData sheetId="28"/>
      <sheetData sheetId="29">
        <row r="3639">
          <cell r="AA3639">
            <v>2944639.95</v>
          </cell>
        </row>
      </sheetData>
      <sheetData sheetId="30"/>
      <sheetData sheetId="31"/>
      <sheetData sheetId="32"/>
      <sheetData sheetId="33"/>
      <sheetData sheetId="34"/>
      <sheetData sheetId="35"/>
      <sheetData sheetId="36"/>
      <sheetData sheetId="37"/>
      <sheetData sheetId="38"/>
      <sheetData sheetId="39">
        <row r="53">
          <cell r="N53">
            <v>0</v>
          </cell>
        </row>
        <row r="69">
          <cell r="Q69">
            <v>1697467.0799999998</v>
          </cell>
        </row>
        <row r="89">
          <cell r="N89">
            <v>15637.32</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A"/>
      <sheetName val="1_Índice"/>
      <sheetName val="2_MR Contexto"/>
      <sheetName val="3_MR Problemas e Soluções"/>
      <sheetName val="4_MR Avanços Alcançados"/>
      <sheetName val="5_ME Objetivo Geral"/>
      <sheetName val="6_ME Comp Subcomp e Produtos"/>
      <sheetName val="7_Subcomp 1_1"/>
      <sheetName val="8_Subcomp 1_2"/>
      <sheetName val="9_Subcomp 1_3"/>
      <sheetName val="10_Subcomp 2_1"/>
      <sheetName val="11_Subcomp 2_2"/>
      <sheetName val="12_Subcomp 2_3"/>
      <sheetName val="13_Subcomp 2_4"/>
      <sheetName val="14_Subcomp 2_5"/>
      <sheetName val="15_Subcomp 2_6"/>
      <sheetName val="16_Admin Projeto"/>
      <sheetName val="17_Monit Avaliação"/>
      <sheetName val="18_Consolidação Cat Invest BID"/>
      <sheetName val="19_Cronograma Físico Financeiro"/>
      <sheetName val="20_Distribuição por Fonte"/>
      <sheetName val="21_Programação Desembolso"/>
      <sheetName val="22_Orçamento Global"/>
      <sheetName val="23_Metas SIASG"/>
      <sheetName val="24_UEL"/>
      <sheetName val="38_Lista Aquisições"/>
      <sheetName val="26_POA 2012"/>
      <sheetName val="27_POA 2013"/>
      <sheetName val="Custeio_Inv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B7">
            <v>39392.61</v>
          </cell>
        </row>
      </sheetData>
      <sheetData sheetId="19"/>
      <sheetData sheetId="20"/>
      <sheetData sheetId="21"/>
      <sheetData sheetId="22">
        <row r="6">
          <cell r="B6">
            <v>9018.7000000000007</v>
          </cell>
        </row>
        <row r="22">
          <cell r="B22">
            <v>2362797.7779999999</v>
          </cell>
        </row>
      </sheetData>
      <sheetData sheetId="23"/>
      <sheetData sheetId="24"/>
      <sheetData sheetId="25"/>
      <sheetData sheetId="26">
        <row r="5">
          <cell r="E5">
            <v>1126153.24</v>
          </cell>
        </row>
      </sheetData>
      <sheetData sheetId="27"/>
      <sheetData sheetId="2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CAPA"/>
      <sheetName val="2 - Justificativa "/>
      <sheetName val="3- Orçamento Global "/>
      <sheetName val="3A Rendimento Auferido x Rendim"/>
      <sheetName val="4- Fisico  Progr "/>
      <sheetName val="5 -Financeiro Progr e Exec"/>
      <sheetName val="6-Rel Aquisições e Contratações"/>
      <sheetName val="7-Relação de Bens"/>
    </sheetNames>
    <sheetDataSet>
      <sheetData sheetId="0"/>
      <sheetData sheetId="1"/>
      <sheetData sheetId="2">
        <row r="8">
          <cell r="F8">
            <v>9018.7000000000007</v>
          </cell>
        </row>
        <row r="22">
          <cell r="M22">
            <v>737235</v>
          </cell>
        </row>
      </sheetData>
      <sheetData sheetId="3"/>
      <sheetData sheetId="4"/>
      <sheetData sheetId="5">
        <row r="7">
          <cell r="E7">
            <v>39392.61</v>
          </cell>
        </row>
      </sheetData>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P BID"/>
      <sheetName val="TCESC"/>
      <sheetName val="CEF 2006"/>
      <sheetName val="BESC 2006"/>
      <sheetName val="PROGRAMAÇÃO MP"/>
      <sheetName val="CEF 2007 1º PT"/>
      <sheetName val="BESC 2007 1º PT"/>
      <sheetName val="Plan3"/>
      <sheetName val="CEF 2008"/>
      <sheetName val="BB 2008"/>
      <sheetName val="JULHO DE 2010"/>
      <sheetName val="JULHO DE 2010 (2)"/>
      <sheetName val="JULHO2010"/>
      <sheetName val="BESC 2007"/>
      <sheetName val="CONTA GERAL 2008"/>
      <sheetName val="CONVÊNIO MP BID"/>
      <sheetName val="REVISÃO SITE PROMOEX"/>
      <sheetName val="II MODULO"/>
      <sheetName val="IV MODULO"/>
      <sheetName val="V MODULO"/>
      <sheetName val="IX FENASTC"/>
      <sheetName val="REUNIÃO GT 1"/>
      <sheetName val="REUNIÃO GT AVALIAÇÃO"/>
      <sheetName val="REUNIÃO TÉCNICA SALOMÃO"/>
      <sheetName val="COMPRASNET"/>
      <sheetName val="I FORUM PROMOEX"/>
      <sheetName val="II FORUM PROMOEX"/>
      <sheetName val="III FORUM PROMOEX"/>
      <sheetName val="I SIMPÓSIO TÉCNICO"/>
      <sheetName val="CONVÊNIO ATRICON 2006"/>
      <sheetName val="CONVÊNIO IRB 2006"/>
      <sheetName val="VISITA TÉCNICA TCERS"/>
      <sheetName val="VISITA TÉCNICA TCESP"/>
      <sheetName val="REUNIÃO GT 2"/>
      <sheetName val="ENCONTRO TI  12_2006"/>
      <sheetName val="REUNIÃO GT 3"/>
      <sheetName val="I SEMINÁRIO ATRICON"/>
      <sheetName val="REUNIÃO C MP 02_2007"/>
      <sheetName val="I REUNIÃO COMITÊ 2007"/>
      <sheetName val="REUNIÃO  MP BID PROGRAMAÇÃO2007"/>
      <sheetName val="REUNIÃO TÉCNICA TI SALVADOR2007"/>
      <sheetName val="REUNIÃO PREP. IV FÓRUM IRB 2007"/>
      <sheetName val="REUNIÃO TÉCNICA GRUPO TI CEDASC"/>
      <sheetName val="REUNIÃO TÉC. GRUPO TI DF 2007 "/>
      <sheetName val="Exposição Servidores TCU"/>
      <sheetName val="Exposição Ministro STJ ao TCESC"/>
      <sheetName val="CURSO ESAF AUD OP 1ª ETAPA"/>
      <sheetName val="Exposição Servidora TCDF"/>
      <sheetName val="PLANEJAMENTO ESTRAT"/>
      <sheetName val="matriz 11"/>
      <sheetName val="matriz 11 (3)"/>
      <sheetName val="Plan1"/>
      <sheetName val="Plan2"/>
      <sheetName val="CGU POUPANÇA"/>
    </sheetNames>
    <sheetDataSet>
      <sheetData sheetId="0"/>
      <sheetData sheetId="1"/>
      <sheetData sheetId="2"/>
      <sheetData sheetId="3"/>
      <sheetData sheetId="4">
        <row r="128">
          <cell r="V128">
            <v>360841.11</v>
          </cell>
        </row>
      </sheetData>
      <sheetData sheetId="5"/>
      <sheetData sheetId="6"/>
      <sheetData sheetId="7"/>
      <sheetData sheetId="8">
        <row r="463">
          <cell r="H463">
            <v>178546.34000000003</v>
          </cell>
        </row>
        <row r="1779">
          <cell r="C1779">
            <v>1697467.0800000003</v>
          </cell>
        </row>
      </sheetData>
      <sheetData sheetId="9">
        <row r="230">
          <cell r="D230">
            <v>648.20000000000005</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RÇAMENTO PROMOEX 2006"/>
      <sheetName val="ORÇAMENTO PROMOEX 2007"/>
      <sheetName val="ORÇAMENTO PROMOEX 2007 (2)"/>
      <sheetName val="COMPONENTE BID"/>
      <sheetName val="Plan1"/>
      <sheetName val="Plan1 (2)"/>
      <sheetName val=" PROMOEX 2007 prestação 1º"/>
      <sheetName val="EXECUÇÃO PROMOEX 2007"/>
      <sheetName val="RELAT PROG 2007 - 2"/>
      <sheetName val="COMPONENTE BID execução 2007"/>
      <sheetName val="EXECUÇÃO PROMOEX 2008"/>
      <sheetName val="EXECUÇÃO PROMOEX 2007 1º semest"/>
      <sheetName val="EXECUÇÃO PROMOEX 2009"/>
      <sheetName val="EXECUÇÃO PROMOEX 2008 FIXO"/>
      <sheetName val="2º semestre 2008"/>
      <sheetName val="REVISÃO POA 2008 "/>
      <sheetName val="POA 2008"/>
      <sheetName val="ORÇAMENTO 2008"/>
      <sheetName val="PROJETO 2008 - 2009"/>
      <sheetName val="COMPONENTE BID execução 2008"/>
      <sheetName val="EXECUÇÃO PROMOEX 2009 (2)"/>
      <sheetName val="EXECUÇÃO PROMOEX 2009 POA 2010 "/>
      <sheetName val="PROMOEX 2009 POA 2010 FINAL "/>
      <sheetName val="ESTUDO 2010"/>
      <sheetName val="COMPONENTE BID execução 2009"/>
      <sheetName val="MARCO OPERACIONAL2008"/>
      <sheetName val="EXECUÇÃO PROMOEX 2010"/>
      <sheetName val="EXECUÇÃO PROMOEX 2011"/>
      <sheetName val="2010 revisão p jan2011 "/>
      <sheetName val="EXECUÇÃO PROMOEX 2012"/>
      <sheetName val="EXECUÇÃO PROMOEX 2012 T FONTES"/>
      <sheetName val="EXECUÇÃO PROMOEX 2012 (4)"/>
      <sheetName val="EXECUÇÃO PROMOEX 2012 (3)"/>
      <sheetName val="ORÇAMENTO 2012"/>
      <sheetName val="RECURSOS DE APLICAÇÃO FINANCEIR"/>
      <sheetName val="EXECUÇÃO PROMOEX 2012 (2)"/>
      <sheetName val="EXECUÇÃO PROMOEX 2011 (2)"/>
      <sheetName val="REVISÃO PROMOEX 2011"/>
      <sheetName val="EXECUÇÃO PROMOEX 2010 (2)"/>
      <sheetName val="COMPONENTE BID execução 2010"/>
      <sheetName val="MARCO OPERACIONAL2009"/>
      <sheetName val="RECURSOS APLIC FIN CONTRAPART"/>
      <sheetName val="RECURSOS IMPREVISTOS"/>
      <sheetName val="COMPONENTE BID execução 2012"/>
      <sheetName val="MARCO OPERACIONAL2012"/>
      <sheetName val="ORÇAMENTO 2009"/>
      <sheetName val="MARCO OPERACIONAL2010"/>
      <sheetName val="convênios"/>
      <sheetName val="ORÇAMENTO PROMOEX 2007 (3)"/>
      <sheetName val="Plan3 (2)"/>
      <sheetName val="ALT ORÇAMENTÁRIA"/>
      <sheetName val="ALT ORÇAMENTÁRIA (2)"/>
      <sheetName val="ALT ORÇAMENTÁRIA (3)"/>
      <sheetName val="Plan2"/>
      <sheetName val="Pla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713">
          <cell r="AA3713">
            <v>3363174.58</v>
          </cell>
        </row>
      </sheetData>
      <sheetData sheetId="30" refreshError="1"/>
      <sheetData sheetId="31" refreshError="1"/>
      <sheetData sheetId="32" refreshError="1"/>
      <sheetData sheetId="33" refreshError="1"/>
      <sheetData sheetId="34">
        <row r="78">
          <cell r="H78">
            <v>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ow r="2">
          <cell r="K2">
            <v>1201.5</v>
          </cell>
        </row>
      </sheetData>
      <sheetData sheetId="43">
        <row r="7">
          <cell r="M7">
            <v>39392.61</v>
          </cell>
        </row>
      </sheetData>
      <sheetData sheetId="44">
        <row r="167">
          <cell r="F167">
            <v>9018.7000000000007</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7:J32"/>
  <sheetViews>
    <sheetView tabSelected="1" zoomScale="70" zoomScaleNormal="70" zoomScaleSheetLayoutView="70" workbookViewId="0">
      <selection activeCell="F31" sqref="F31"/>
    </sheetView>
  </sheetViews>
  <sheetFormatPr defaultRowHeight="12.75"/>
  <cols>
    <col min="9" max="9" width="0" hidden="1" customWidth="1"/>
  </cols>
  <sheetData>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ht="24" customHeight="1">
      <c r="A21" s="1"/>
      <c r="B21" s="335" t="s">
        <v>1425</v>
      </c>
      <c r="C21" s="335"/>
      <c r="D21" s="335"/>
      <c r="E21" s="335"/>
      <c r="F21" s="335"/>
      <c r="G21" s="335"/>
      <c r="H21" s="335"/>
      <c r="I21" s="1"/>
      <c r="J21" s="1"/>
    </row>
    <row r="22" spans="1:10">
      <c r="B22" s="336"/>
      <c r="C22" s="336"/>
      <c r="D22" s="336"/>
      <c r="E22" s="336"/>
      <c r="F22" s="336"/>
      <c r="G22" s="336"/>
      <c r="H22" s="336"/>
    </row>
    <row r="23" spans="1:10">
      <c r="B23" s="336"/>
      <c r="C23" s="336"/>
      <c r="D23" s="336"/>
      <c r="E23" s="336"/>
      <c r="F23" s="336"/>
      <c r="G23" s="336"/>
      <c r="H23" s="336"/>
    </row>
    <row r="24" spans="1:10">
      <c r="B24" s="336"/>
      <c r="C24" s="336"/>
      <c r="D24" s="336"/>
      <c r="E24" s="336"/>
      <c r="F24" s="336"/>
      <c r="G24" s="336"/>
      <c r="H24" s="336"/>
    </row>
    <row r="32" spans="1:10" ht="18" customHeight="1"/>
  </sheetData>
  <sheetProtection selectLockedCells="1" selectUnlockedCells="1"/>
  <mergeCells count="1">
    <mergeCell ref="B21:H24"/>
  </mergeCell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A29"/>
  <sheetViews>
    <sheetView zoomScale="70" zoomScaleNormal="70" zoomScaleSheetLayoutView="70" workbookViewId="0">
      <selection activeCell="A25" sqref="A25:A29"/>
    </sheetView>
  </sheetViews>
  <sheetFormatPr defaultRowHeight="12.75"/>
  <cols>
    <col min="1" max="1" width="99.5703125" style="2" customWidth="1"/>
    <col min="2" max="16384" width="9.140625" style="2"/>
  </cols>
  <sheetData>
    <row r="1" spans="1:1" ht="15.75" customHeight="1">
      <c r="A1" s="3" t="s">
        <v>149</v>
      </c>
    </row>
    <row r="2" spans="1:1" ht="21.75" customHeight="1">
      <c r="A2" s="174" t="s">
        <v>0</v>
      </c>
    </row>
    <row r="3" spans="1:1" ht="61.5" customHeight="1">
      <c r="A3" s="181" t="s">
        <v>927</v>
      </c>
    </row>
    <row r="4" spans="1:1" ht="33.75" customHeight="1">
      <c r="A4" s="5" t="s">
        <v>1</v>
      </c>
    </row>
    <row r="5" spans="1:1" ht="25.5">
      <c r="A5" s="6" t="s">
        <v>2</v>
      </c>
    </row>
    <row r="6" spans="1:1">
      <c r="A6" s="7" t="s">
        <v>150</v>
      </c>
    </row>
    <row r="7" spans="1:1" ht="28.5" customHeight="1">
      <c r="A7" s="6" t="s">
        <v>3</v>
      </c>
    </row>
    <row r="8" spans="1:1">
      <c r="A8" s="7" t="s">
        <v>150</v>
      </c>
    </row>
    <row r="9" spans="1:1" ht="25.5">
      <c r="A9" s="6" t="s">
        <v>4</v>
      </c>
    </row>
    <row r="10" spans="1:1">
      <c r="A10" s="7" t="s">
        <v>150</v>
      </c>
    </row>
    <row r="11" spans="1:1" ht="26.25" customHeight="1">
      <c r="A11" s="8" t="s">
        <v>5</v>
      </c>
    </row>
    <row r="12" spans="1:1" ht="25.5">
      <c r="A12" s="6" t="s">
        <v>6</v>
      </c>
    </row>
    <row r="13" spans="1:1" ht="38.25">
      <c r="A13" s="9" t="s">
        <v>928</v>
      </c>
    </row>
    <row r="14" spans="1:1">
      <c r="A14" s="6" t="s">
        <v>7</v>
      </c>
    </row>
    <row r="15" spans="1:1" ht="38.25">
      <c r="A15" s="9" t="s">
        <v>151</v>
      </c>
    </row>
    <row r="16" spans="1:1" ht="21.75" customHeight="1">
      <c r="A16" s="6" t="s">
        <v>8</v>
      </c>
    </row>
    <row r="17" spans="1:1" ht="38.25">
      <c r="A17" s="9" t="s">
        <v>929</v>
      </c>
    </row>
    <row r="18" spans="1:1" ht="20.25" customHeight="1">
      <c r="A18" s="6" t="s">
        <v>9</v>
      </c>
    </row>
    <row r="19" spans="1:1" ht="25.5">
      <c r="A19" s="173" t="s">
        <v>930</v>
      </c>
    </row>
    <row r="20" spans="1:1" ht="22.5" customHeight="1">
      <c r="A20" s="6" t="s">
        <v>10</v>
      </c>
    </row>
    <row r="21" spans="1:1" ht="38.25">
      <c r="A21" s="173" t="s">
        <v>152</v>
      </c>
    </row>
    <row r="22" spans="1:1" ht="18" customHeight="1">
      <c r="A22" s="6" t="s">
        <v>11</v>
      </c>
    </row>
    <row r="23" spans="1:1" ht="25.5">
      <c r="A23" s="173" t="s">
        <v>931</v>
      </c>
    </row>
    <row r="24" spans="1:1" ht="21" customHeight="1">
      <c r="A24" s="182" t="s">
        <v>12</v>
      </c>
    </row>
    <row r="25" spans="1:1">
      <c r="A25" s="337" t="s">
        <v>932</v>
      </c>
    </row>
    <row r="26" spans="1:1" ht="12.75" customHeight="1">
      <c r="A26" s="337"/>
    </row>
    <row r="27" spans="1:1" ht="12.75" customHeight="1">
      <c r="A27" s="337"/>
    </row>
    <row r="28" spans="1:1" ht="12.75" customHeight="1">
      <c r="A28" s="337"/>
    </row>
    <row r="29" spans="1:1" ht="12.75" customHeight="1">
      <c r="A29" s="337"/>
    </row>
  </sheetData>
  <sheetProtection selectLockedCells="1" selectUnlockedCells="1"/>
  <mergeCells count="1">
    <mergeCell ref="A25:A29"/>
  </mergeCells>
  <pageMargins left="0.4" right="0.15972222222222221" top="0.47013888888888888" bottom="0.60972222222222228" header="0.51180555555555551" footer="0.51180555555555551"/>
  <pageSetup paperSize="9"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CD39"/>
  <sheetViews>
    <sheetView zoomScale="70" zoomScaleNormal="70" zoomScaleSheetLayoutView="70" workbookViewId="0">
      <selection activeCell="X29" sqref="X29"/>
    </sheetView>
  </sheetViews>
  <sheetFormatPr defaultRowHeight="12.75"/>
  <cols>
    <col min="1" max="1" width="37.42578125" style="10" customWidth="1"/>
    <col min="2" max="2" width="14.140625" style="10" customWidth="1"/>
    <col min="3" max="3" width="14.5703125" style="10" customWidth="1"/>
    <col min="4" max="5" width="14.28515625" style="10" customWidth="1"/>
    <col min="6" max="7" width="13.7109375" style="10" customWidth="1"/>
    <col min="8" max="9" width="17.140625" style="10" customWidth="1"/>
    <col min="10" max="10" width="15.28515625" style="10" customWidth="1"/>
    <col min="11" max="13" width="14.42578125" style="10" customWidth="1"/>
    <col min="14" max="14" width="15.5703125" style="10" customWidth="1"/>
    <col min="15" max="15" width="18.85546875" style="10" customWidth="1"/>
    <col min="16" max="16" width="14.42578125" style="10" customWidth="1"/>
    <col min="17" max="17" width="15.42578125" style="10" customWidth="1"/>
    <col min="18" max="19" width="14.42578125" style="10" customWidth="1"/>
    <col min="20" max="20" width="17.85546875" style="10" customWidth="1"/>
    <col min="21" max="21" width="16.28515625" style="10" customWidth="1"/>
    <col min="22" max="22" width="16.7109375" style="10" customWidth="1"/>
    <col min="23" max="24" width="18.7109375" style="10" customWidth="1"/>
    <col min="25" max="25" width="20.5703125" style="10" customWidth="1"/>
    <col min="26" max="26" width="19.42578125" style="10" customWidth="1"/>
    <col min="27" max="27" width="20.140625" style="10" customWidth="1"/>
    <col min="28" max="28" width="16" style="10" customWidth="1"/>
    <col min="29" max="29" width="19.42578125" style="10" customWidth="1"/>
    <col min="30" max="30" width="13.5703125" style="10" customWidth="1"/>
    <col min="31" max="31" width="12.85546875" style="10" customWidth="1"/>
    <col min="32" max="16384" width="9.140625" style="10"/>
  </cols>
  <sheetData>
    <row r="1" spans="1:82" ht="27" customHeight="1">
      <c r="A1" s="338" t="s">
        <v>1428</v>
      </c>
      <c r="B1" s="338"/>
      <c r="C1" s="338"/>
      <c r="D1" s="338"/>
      <c r="E1" s="338"/>
      <c r="F1" s="338"/>
      <c r="G1" s="338"/>
      <c r="H1" s="338"/>
      <c r="I1" s="338"/>
      <c r="J1" s="338"/>
      <c r="K1" s="338"/>
    </row>
    <row r="2" spans="1:82" ht="25.5" customHeight="1">
      <c r="A2" s="339" t="s">
        <v>153</v>
      </c>
      <c r="B2" s="339"/>
      <c r="C2" s="339"/>
      <c r="D2" s="339"/>
      <c r="E2" s="339"/>
      <c r="F2" s="339"/>
      <c r="G2" s="339"/>
      <c r="H2" s="339"/>
      <c r="I2" s="339"/>
      <c r="J2" s="339"/>
      <c r="K2" s="339"/>
      <c r="L2" s="11"/>
    </row>
    <row r="3" spans="1:82" ht="21" customHeight="1">
      <c r="A3" s="340" t="s">
        <v>13</v>
      </c>
      <c r="B3" s="341" t="s">
        <v>14</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row>
    <row r="4" spans="1:82" ht="39" customHeight="1">
      <c r="A4" s="340"/>
      <c r="B4" s="342" t="s">
        <v>15</v>
      </c>
      <c r="C4" s="342"/>
      <c r="D4" s="342"/>
      <c r="E4" s="342"/>
      <c r="F4" s="342"/>
      <c r="G4" s="342"/>
      <c r="H4" s="342"/>
      <c r="I4" s="343" t="s">
        <v>16</v>
      </c>
      <c r="J4" s="343"/>
      <c r="K4" s="343"/>
      <c r="L4" s="343"/>
      <c r="M4" s="343"/>
      <c r="N4" s="343"/>
      <c r="O4" s="343"/>
      <c r="P4" s="343" t="s">
        <v>17</v>
      </c>
      <c r="Q4" s="343"/>
      <c r="R4" s="343" t="s">
        <v>699</v>
      </c>
      <c r="S4" s="343"/>
      <c r="T4" s="343"/>
      <c r="U4" s="343"/>
      <c r="V4" s="343"/>
      <c r="W4" s="340" t="s">
        <v>698</v>
      </c>
      <c r="X4" s="340"/>
      <c r="Y4" s="340"/>
      <c r="Z4" s="340"/>
      <c r="AA4" s="340"/>
      <c r="AB4" s="340"/>
      <c r="AC4" s="340"/>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row>
    <row r="5" spans="1:82" s="12" customFormat="1" ht="38.25" customHeight="1">
      <c r="A5" s="340"/>
      <c r="B5" s="344" t="s">
        <v>733</v>
      </c>
      <c r="C5" s="344" t="s">
        <v>1440</v>
      </c>
      <c r="D5" s="344" t="s">
        <v>1441</v>
      </c>
      <c r="E5" s="344" t="s">
        <v>1442</v>
      </c>
      <c r="F5" s="345" t="s">
        <v>1443</v>
      </c>
      <c r="G5" s="345" t="s">
        <v>693</v>
      </c>
      <c r="H5" s="345" t="s">
        <v>694</v>
      </c>
      <c r="I5" s="344" t="s">
        <v>734</v>
      </c>
      <c r="J5" s="344" t="s">
        <v>1444</v>
      </c>
      <c r="K5" s="344" t="s">
        <v>1441</v>
      </c>
      <c r="L5" s="344" t="s">
        <v>1442</v>
      </c>
      <c r="M5" s="345" t="s">
        <v>1443</v>
      </c>
      <c r="N5" s="345" t="s">
        <v>695</v>
      </c>
      <c r="O5" s="345" t="s">
        <v>696</v>
      </c>
      <c r="P5" s="344" t="s">
        <v>689</v>
      </c>
      <c r="Q5" s="350" t="s">
        <v>690</v>
      </c>
      <c r="R5" s="344" t="s">
        <v>691</v>
      </c>
      <c r="S5" s="344" t="s">
        <v>1441</v>
      </c>
      <c r="T5" s="344" t="s">
        <v>1442</v>
      </c>
      <c r="U5" s="345" t="s">
        <v>1443</v>
      </c>
      <c r="V5" s="345" t="s">
        <v>697</v>
      </c>
      <c r="W5" s="344" t="s">
        <v>692</v>
      </c>
      <c r="X5" s="344" t="s">
        <v>1445</v>
      </c>
      <c r="Y5" s="344" t="s">
        <v>1441</v>
      </c>
      <c r="Z5" s="344" t="s">
        <v>1442</v>
      </c>
      <c r="AA5" s="345" t="s">
        <v>1073</v>
      </c>
      <c r="AB5" s="345" t="s">
        <v>693</v>
      </c>
      <c r="AC5" s="345" t="s">
        <v>694</v>
      </c>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row>
    <row r="6" spans="1:82" s="13" customFormat="1" ht="8.25" customHeight="1">
      <c r="A6" s="340"/>
      <c r="B6" s="344"/>
      <c r="C6" s="344"/>
      <c r="D6" s="344"/>
      <c r="E6" s="344"/>
      <c r="F6" s="345"/>
      <c r="G6" s="345"/>
      <c r="H6" s="345"/>
      <c r="I6" s="344"/>
      <c r="J6" s="344"/>
      <c r="K6" s="344"/>
      <c r="L6" s="344"/>
      <c r="M6" s="345"/>
      <c r="N6" s="345"/>
      <c r="O6" s="345"/>
      <c r="P6" s="344"/>
      <c r="Q6" s="350"/>
      <c r="R6" s="344"/>
      <c r="S6" s="344"/>
      <c r="T6" s="344"/>
      <c r="U6" s="345"/>
      <c r="V6" s="345"/>
      <c r="W6" s="344"/>
      <c r="X6" s="344"/>
      <c r="Y6" s="344"/>
      <c r="Z6" s="344"/>
      <c r="AA6" s="345"/>
      <c r="AB6" s="345"/>
      <c r="AC6" s="345"/>
    </row>
    <row r="7" spans="1:82" ht="64.5" customHeight="1">
      <c r="A7" s="14" t="s">
        <v>1</v>
      </c>
      <c r="B7" s="96">
        <f>SUM(B8:B10)</f>
        <v>149212.66999999998</v>
      </c>
      <c r="C7" s="96">
        <f>SUM(C8:C10)</f>
        <v>0</v>
      </c>
      <c r="D7" s="96">
        <f>SUM(D8:D10)</f>
        <v>149212.66999999998</v>
      </c>
      <c r="E7" s="96">
        <f>SUM(E8:E10)</f>
        <v>0</v>
      </c>
      <c r="F7" s="16">
        <f>SUM(F8:F10)</f>
        <v>149212.66999999998</v>
      </c>
      <c r="G7" s="17">
        <f t="shared" ref="G7:G22" si="0">F7/B7*100</f>
        <v>100</v>
      </c>
      <c r="H7" s="17" t="e">
        <f t="shared" ref="H7:H22" si="1">E7/C7*100</f>
        <v>#DIV/0!</v>
      </c>
      <c r="I7" s="96">
        <f>SUM(I8:I10)</f>
        <v>212288.19</v>
      </c>
      <c r="J7" s="96">
        <f>SUM(J8:J10)</f>
        <v>0</v>
      </c>
      <c r="K7" s="96">
        <f>SUM(K8:K10)</f>
        <v>212288.19</v>
      </c>
      <c r="L7" s="96">
        <f>SUM(L8:L10)</f>
        <v>0</v>
      </c>
      <c r="M7" s="16">
        <f>SUM(M8:M10)</f>
        <v>212288.19</v>
      </c>
      <c r="N7" s="17">
        <f t="shared" ref="N7:N22" si="2">M7/I7*100</f>
        <v>100</v>
      </c>
      <c r="O7" s="17" t="e">
        <f t="shared" ref="O7:O22" si="3">L7/J7*100</f>
        <v>#DIV/0!</v>
      </c>
      <c r="P7" s="96">
        <v>2641.04</v>
      </c>
      <c r="Q7" s="15">
        <v>2641.04</v>
      </c>
      <c r="R7" s="96">
        <f t="shared" ref="R7:U7" si="4">SUM(R8:R10)</f>
        <v>214929.22999999998</v>
      </c>
      <c r="S7" s="15">
        <f t="shared" si="4"/>
        <v>214929.23</v>
      </c>
      <c r="T7" s="15">
        <f t="shared" si="4"/>
        <v>0</v>
      </c>
      <c r="U7" s="16">
        <f t="shared" si="4"/>
        <v>214929.23</v>
      </c>
      <c r="V7" s="17">
        <f t="shared" ref="V7:V22" si="5">U7/R7*100</f>
        <v>100.00000000000003</v>
      </c>
      <c r="W7" s="15">
        <f>SUM(W8:W10)</f>
        <v>364141.89999999997</v>
      </c>
      <c r="X7" s="15">
        <f>SUM(X8:X10)</f>
        <v>0</v>
      </c>
      <c r="Y7" s="15">
        <f>SUM(Y8:Y10)</f>
        <v>364141.9</v>
      </c>
      <c r="Z7" s="15">
        <f>SUM(Z8:Z10)</f>
        <v>0</v>
      </c>
      <c r="AA7" s="16">
        <f>SUM(AA8:AA10)</f>
        <v>364141.9</v>
      </c>
      <c r="AB7" s="16">
        <f t="shared" ref="AB7:AB22" si="6">AA7/W7*100</f>
        <v>100.00000000000003</v>
      </c>
      <c r="AC7" s="17" t="e">
        <f t="shared" ref="AC7:AC22" si="7">Z7/X7*100</f>
        <v>#DIV/0!</v>
      </c>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row>
    <row r="8" spans="1:82" ht="42" customHeight="1">
      <c r="A8" s="18" t="s">
        <v>2</v>
      </c>
      <c r="B8" s="98">
        <v>9018.7000000000007</v>
      </c>
      <c r="C8" s="98">
        <v>0</v>
      </c>
      <c r="D8" s="98">
        <v>9018.7000000000007</v>
      </c>
      <c r="E8" s="98">
        <v>0</v>
      </c>
      <c r="F8" s="19">
        <f>D8+E8</f>
        <v>9018.7000000000007</v>
      </c>
      <c r="G8" s="17">
        <f t="shared" si="0"/>
        <v>100</v>
      </c>
      <c r="H8" s="17" t="e">
        <f t="shared" si="1"/>
        <v>#DIV/0!</v>
      </c>
      <c r="I8" s="98">
        <v>83496.709999999992</v>
      </c>
      <c r="J8" s="98">
        <v>0</v>
      </c>
      <c r="K8" s="98">
        <v>83496.710000000006</v>
      </c>
      <c r="L8" s="98">
        <v>0</v>
      </c>
      <c r="M8" s="20">
        <f>K8+L8</f>
        <v>83496.710000000006</v>
      </c>
      <c r="N8" s="17">
        <f t="shared" si="2"/>
        <v>100.00000000000003</v>
      </c>
      <c r="O8" s="17" t="e">
        <f t="shared" si="3"/>
        <v>#DIV/0!</v>
      </c>
      <c r="P8" s="21">
        <v>0</v>
      </c>
      <c r="Q8" s="21">
        <v>0</v>
      </c>
      <c r="R8" s="22">
        <f>I8+P8</f>
        <v>83496.709999999992</v>
      </c>
      <c r="S8" s="22">
        <f>K8+Q8</f>
        <v>83496.710000000006</v>
      </c>
      <c r="T8" s="21">
        <f>L8</f>
        <v>0</v>
      </c>
      <c r="U8" s="20">
        <f>S8+T8</f>
        <v>83496.710000000006</v>
      </c>
      <c r="V8" s="17">
        <f t="shared" si="5"/>
        <v>100.00000000000003</v>
      </c>
      <c r="W8" s="23">
        <f>B8+R8</f>
        <v>92515.409999999989</v>
      </c>
      <c r="X8" s="23">
        <f>C8+J8</f>
        <v>0</v>
      </c>
      <c r="Y8" s="23">
        <f t="shared" ref="Y8:Z10" si="8">D8+S8</f>
        <v>92515.41</v>
      </c>
      <c r="Z8" s="23">
        <f t="shared" si="8"/>
        <v>0</v>
      </c>
      <c r="AA8" s="20">
        <f>Y8+Z8</f>
        <v>92515.41</v>
      </c>
      <c r="AB8" s="16">
        <f t="shared" si="6"/>
        <v>100.00000000000003</v>
      </c>
      <c r="AC8" s="17" t="e">
        <f t="shared" si="7"/>
        <v>#DIV/0!</v>
      </c>
      <c r="AD8" s="263"/>
      <c r="AE8" s="264"/>
    </row>
    <row r="9" spans="1:82" ht="42" customHeight="1">
      <c r="A9" s="18" t="s">
        <v>3</v>
      </c>
      <c r="B9" s="98">
        <v>93270.23</v>
      </c>
      <c r="C9" s="98">
        <v>0</v>
      </c>
      <c r="D9" s="98">
        <v>93270.23</v>
      </c>
      <c r="E9" s="98">
        <v>0</v>
      </c>
      <c r="F9" s="19">
        <f>D9+E9</f>
        <v>93270.23</v>
      </c>
      <c r="G9" s="17">
        <f t="shared" si="0"/>
        <v>100</v>
      </c>
      <c r="H9" s="17" t="e">
        <f t="shared" si="1"/>
        <v>#DIV/0!</v>
      </c>
      <c r="I9" s="98">
        <v>75625.98000000001</v>
      </c>
      <c r="J9" s="98">
        <v>0</v>
      </c>
      <c r="K9" s="98">
        <v>75625.98000000001</v>
      </c>
      <c r="L9" s="98">
        <v>0</v>
      </c>
      <c r="M9" s="20">
        <f>K9+L9</f>
        <v>75625.98000000001</v>
      </c>
      <c r="N9" s="17">
        <f t="shared" si="2"/>
        <v>100</v>
      </c>
      <c r="O9" s="17" t="e">
        <f t="shared" si="3"/>
        <v>#DIV/0!</v>
      </c>
      <c r="P9" s="21">
        <v>2641.04</v>
      </c>
      <c r="Q9" s="21">
        <v>2641.04</v>
      </c>
      <c r="R9" s="22">
        <f>I9+P9</f>
        <v>78267.02</v>
      </c>
      <c r="S9" s="22">
        <f>K9+Q9</f>
        <v>78267.02</v>
      </c>
      <c r="T9" s="21">
        <f t="shared" ref="T9:T10" si="9">L9</f>
        <v>0</v>
      </c>
      <c r="U9" s="20">
        <f>S9+T9</f>
        <v>78267.02</v>
      </c>
      <c r="V9" s="17">
        <f t="shared" si="5"/>
        <v>100</v>
      </c>
      <c r="W9" s="23">
        <f>B9+R9</f>
        <v>171537.25</v>
      </c>
      <c r="X9" s="23">
        <f>C9+J9</f>
        <v>0</v>
      </c>
      <c r="Y9" s="23">
        <f t="shared" si="8"/>
        <v>171537.25</v>
      </c>
      <c r="Z9" s="23">
        <f t="shared" si="8"/>
        <v>0</v>
      </c>
      <c r="AA9" s="20">
        <f>Y9+Z9</f>
        <v>171537.25</v>
      </c>
      <c r="AB9" s="16">
        <f t="shared" si="6"/>
        <v>100</v>
      </c>
      <c r="AC9" s="17" t="e">
        <f t="shared" si="7"/>
        <v>#DIV/0!</v>
      </c>
      <c r="AD9" s="263"/>
      <c r="AE9" s="264"/>
    </row>
    <row r="10" spans="1:82" ht="42" customHeight="1">
      <c r="A10" s="18" t="s">
        <v>4</v>
      </c>
      <c r="B10" s="98">
        <v>46923.74</v>
      </c>
      <c r="C10" s="98">
        <v>0</v>
      </c>
      <c r="D10" s="98">
        <v>46923.74</v>
      </c>
      <c r="E10" s="98">
        <v>0</v>
      </c>
      <c r="F10" s="19">
        <f>D10+E10</f>
        <v>46923.74</v>
      </c>
      <c r="G10" s="17">
        <f t="shared" si="0"/>
        <v>100</v>
      </c>
      <c r="H10" s="17" t="e">
        <f t="shared" si="1"/>
        <v>#DIV/0!</v>
      </c>
      <c r="I10" s="98">
        <v>53165.5</v>
      </c>
      <c r="J10" s="98">
        <v>0</v>
      </c>
      <c r="K10" s="98">
        <v>53165.5</v>
      </c>
      <c r="L10" s="98">
        <v>0</v>
      </c>
      <c r="M10" s="20">
        <f>K10+L10</f>
        <v>53165.5</v>
      </c>
      <c r="N10" s="17">
        <f t="shared" si="2"/>
        <v>100</v>
      </c>
      <c r="O10" s="17" t="e">
        <f t="shared" si="3"/>
        <v>#DIV/0!</v>
      </c>
      <c r="P10" s="24">
        <v>0</v>
      </c>
      <c r="Q10" s="24">
        <v>0</v>
      </c>
      <c r="R10" s="22">
        <f>I10+P10</f>
        <v>53165.5</v>
      </c>
      <c r="S10" s="22">
        <f>K10+Q10</f>
        <v>53165.5</v>
      </c>
      <c r="T10" s="21">
        <f t="shared" si="9"/>
        <v>0</v>
      </c>
      <c r="U10" s="20">
        <f>S10+T10</f>
        <v>53165.5</v>
      </c>
      <c r="V10" s="17">
        <f t="shared" si="5"/>
        <v>100</v>
      </c>
      <c r="W10" s="23">
        <f>B10+R10</f>
        <v>100089.23999999999</v>
      </c>
      <c r="X10" s="23">
        <f>C10+J10</f>
        <v>0</v>
      </c>
      <c r="Y10" s="23">
        <f t="shared" si="8"/>
        <v>100089.23999999999</v>
      </c>
      <c r="Z10" s="23">
        <f t="shared" si="8"/>
        <v>0</v>
      </c>
      <c r="AA10" s="20">
        <f>Y10+Z10</f>
        <v>100089.23999999999</v>
      </c>
      <c r="AB10" s="16">
        <f t="shared" si="6"/>
        <v>100</v>
      </c>
      <c r="AC10" s="17" t="e">
        <f t="shared" si="7"/>
        <v>#DIV/0!</v>
      </c>
      <c r="AD10" s="263"/>
      <c r="AE10" s="264"/>
    </row>
    <row r="11" spans="1:82" ht="42" customHeight="1">
      <c r="A11" s="25" t="s">
        <v>5</v>
      </c>
      <c r="B11" s="15">
        <f>SUM(B12:B17)</f>
        <v>2166013.818</v>
      </c>
      <c r="C11" s="96">
        <f>SUM(C12:C17)</f>
        <v>318231.37</v>
      </c>
      <c r="D11" s="15">
        <f>SUM(D12:D17)</f>
        <v>1847782.4500000002</v>
      </c>
      <c r="E11" s="15">
        <f>SUM(E12:E17)</f>
        <v>39962</v>
      </c>
      <c r="F11" s="16">
        <f>SUM(F12:F17)</f>
        <v>1887744.4500000002</v>
      </c>
      <c r="G11" s="17">
        <f t="shared" si="0"/>
        <v>87.152927387280414</v>
      </c>
      <c r="H11" s="17">
        <f t="shared" si="1"/>
        <v>12.557530076308945</v>
      </c>
      <c r="I11" s="15">
        <f>SUM(I12:I17)</f>
        <v>843173.46200000006</v>
      </c>
      <c r="J11" s="96">
        <f>SUM(J12:J17)</f>
        <v>256590.55</v>
      </c>
      <c r="K11" s="15">
        <f>SUM(K12:K17)</f>
        <v>586582.91</v>
      </c>
      <c r="L11" s="15">
        <f>SUM(L12:L17)</f>
        <v>85131.18</v>
      </c>
      <c r="M11" s="16">
        <f>SUM(M12:M17)</f>
        <v>671714.09000000008</v>
      </c>
      <c r="N11" s="17">
        <f t="shared" si="2"/>
        <v>79.66499424764865</v>
      </c>
      <c r="O11" s="17">
        <f t="shared" si="3"/>
        <v>33.1778313737587</v>
      </c>
      <c r="P11" s="15">
        <f t="shared" ref="P11:U11" si="10">SUM(P12:P17)</f>
        <v>454235.88</v>
      </c>
      <c r="Q11" s="15">
        <f t="shared" si="10"/>
        <v>454235.88</v>
      </c>
      <c r="R11" s="15">
        <f t="shared" si="10"/>
        <v>1297409.3419999999</v>
      </c>
      <c r="S11" s="15">
        <f t="shared" si="10"/>
        <v>1040818.79</v>
      </c>
      <c r="T11" s="15">
        <f t="shared" si="10"/>
        <v>85131.18</v>
      </c>
      <c r="U11" s="16">
        <f t="shared" si="10"/>
        <v>1125949.97</v>
      </c>
      <c r="V11" s="17">
        <f t="shared" si="5"/>
        <v>86.78448147015115</v>
      </c>
      <c r="W11" s="15">
        <f>SUM(W12:W17)</f>
        <v>3463423.16</v>
      </c>
      <c r="X11" s="15">
        <f>SUM(X12:X17)</f>
        <v>574821.91999999993</v>
      </c>
      <c r="Y11" s="15">
        <f>SUM(Y12:Y17)</f>
        <v>2888601.24</v>
      </c>
      <c r="Z11" s="15">
        <f>SUM(Z12:Z17)</f>
        <v>125093.18</v>
      </c>
      <c r="AA11" s="16">
        <f>SUM(AA12:AA17)</f>
        <v>3013694.4200000004</v>
      </c>
      <c r="AB11" s="16">
        <f t="shared" si="6"/>
        <v>87.014906373727669</v>
      </c>
      <c r="AC11" s="17">
        <f t="shared" si="7"/>
        <v>21.76207546156208</v>
      </c>
    </row>
    <row r="12" spans="1:82" ht="56.25" customHeight="1">
      <c r="A12" s="18" t="s">
        <v>6</v>
      </c>
      <c r="B12" s="98">
        <v>146879.33000000002</v>
      </c>
      <c r="C12" s="98">
        <v>55062</v>
      </c>
      <c r="D12" s="98">
        <v>91817.33</v>
      </c>
      <c r="E12" s="98">
        <v>27062</v>
      </c>
      <c r="F12" s="19">
        <f t="shared" ref="F12:F17" si="11">D12+E12</f>
        <v>118879.33</v>
      </c>
      <c r="G12" s="17">
        <f t="shared" si="0"/>
        <v>80.936732214124333</v>
      </c>
      <c r="H12" s="17">
        <f t="shared" si="1"/>
        <v>49.148232901093316</v>
      </c>
      <c r="I12" s="98">
        <v>107675.07</v>
      </c>
      <c r="J12" s="98">
        <v>49960</v>
      </c>
      <c r="K12" s="98">
        <v>57715.07</v>
      </c>
      <c r="L12" s="98">
        <v>49960</v>
      </c>
      <c r="M12" s="20">
        <f t="shared" ref="M12:M17" si="12">K12+L12</f>
        <v>107675.07</v>
      </c>
      <c r="N12" s="17">
        <f t="shared" si="2"/>
        <v>100</v>
      </c>
      <c r="O12" s="17">
        <f t="shared" si="3"/>
        <v>100</v>
      </c>
      <c r="P12" s="98">
        <v>101316.19</v>
      </c>
      <c r="Q12" s="98">
        <v>101316.19</v>
      </c>
      <c r="R12" s="22">
        <f t="shared" ref="R12:R17" si="13">I12+P12</f>
        <v>208991.26</v>
      </c>
      <c r="S12" s="22">
        <f t="shared" ref="S12:S17" si="14">K12+Q12</f>
        <v>159031.26</v>
      </c>
      <c r="T12" s="21">
        <f>L12</f>
        <v>49960</v>
      </c>
      <c r="U12" s="20">
        <f t="shared" ref="U12:U17" si="15">S12+T12</f>
        <v>208991.26</v>
      </c>
      <c r="V12" s="17">
        <f t="shared" si="5"/>
        <v>100</v>
      </c>
      <c r="W12" s="23">
        <f t="shared" ref="W12:W17" si="16">B12+R12</f>
        <v>355870.59</v>
      </c>
      <c r="X12" s="23">
        <f t="shared" ref="X12:X17" si="17">C12+J12</f>
        <v>105022</v>
      </c>
      <c r="Y12" s="23">
        <f t="shared" ref="Y12:Z17" si="18">D12+S12</f>
        <v>250848.59000000003</v>
      </c>
      <c r="Z12" s="23">
        <f t="shared" si="18"/>
        <v>77022</v>
      </c>
      <c r="AA12" s="20">
        <f t="shared" ref="AA12:AA17" si="19">Y12+Z12</f>
        <v>327870.59000000003</v>
      </c>
      <c r="AB12" s="16">
        <f t="shared" si="6"/>
        <v>92.13197134385284</v>
      </c>
      <c r="AC12" s="17">
        <f t="shared" si="7"/>
        <v>73.338919464493159</v>
      </c>
    </row>
    <row r="13" spans="1:82" ht="42" customHeight="1">
      <c r="A13" s="18" t="s">
        <v>7</v>
      </c>
      <c r="B13" s="98">
        <v>393180.24800000002</v>
      </c>
      <c r="C13" s="98">
        <v>0</v>
      </c>
      <c r="D13" s="98">
        <v>393180.25</v>
      </c>
      <c r="E13" s="98">
        <v>0</v>
      </c>
      <c r="F13" s="19">
        <f t="shared" si="11"/>
        <v>393180.25</v>
      </c>
      <c r="G13" s="17">
        <f t="shared" si="0"/>
        <v>100.00000050867254</v>
      </c>
      <c r="H13" s="17" t="e">
        <f t="shared" si="1"/>
        <v>#DIV/0!</v>
      </c>
      <c r="I13" s="98">
        <v>266389.55200000003</v>
      </c>
      <c r="J13" s="98">
        <v>0</v>
      </c>
      <c r="K13" s="98">
        <v>266389.55000000005</v>
      </c>
      <c r="L13" s="98">
        <v>0</v>
      </c>
      <c r="M13" s="20">
        <f t="shared" si="12"/>
        <v>266389.55000000005</v>
      </c>
      <c r="N13" s="17">
        <f t="shared" si="2"/>
        <v>99.999999249219812</v>
      </c>
      <c r="O13" s="17" t="e">
        <f t="shared" si="3"/>
        <v>#DIV/0!</v>
      </c>
      <c r="P13" s="98">
        <v>16695</v>
      </c>
      <c r="Q13" s="98">
        <v>16695</v>
      </c>
      <c r="R13" s="22">
        <f t="shared" si="13"/>
        <v>283084.55200000003</v>
      </c>
      <c r="S13" s="22">
        <f t="shared" si="14"/>
        <v>283084.55000000005</v>
      </c>
      <c r="T13" s="21">
        <f t="shared" ref="T13:T21" si="20">L13</f>
        <v>0</v>
      </c>
      <c r="U13" s="20">
        <f t="shared" si="15"/>
        <v>283084.55000000005</v>
      </c>
      <c r="V13" s="17">
        <f t="shared" si="5"/>
        <v>99.999999293497311</v>
      </c>
      <c r="W13" s="23">
        <f t="shared" si="16"/>
        <v>676264.8</v>
      </c>
      <c r="X13" s="23">
        <f t="shared" si="17"/>
        <v>0</v>
      </c>
      <c r="Y13" s="23">
        <f t="shared" si="18"/>
        <v>676264.8</v>
      </c>
      <c r="Z13" s="23">
        <f t="shared" si="18"/>
        <v>0</v>
      </c>
      <c r="AA13" s="20">
        <f t="shared" si="19"/>
        <v>676264.8</v>
      </c>
      <c r="AB13" s="16">
        <f t="shared" si="6"/>
        <v>100</v>
      </c>
      <c r="AC13" s="17" t="e">
        <f t="shared" si="7"/>
        <v>#DIV/0!</v>
      </c>
    </row>
    <row r="14" spans="1:82" ht="42" customHeight="1">
      <c r="A14" s="18" t="s">
        <v>8</v>
      </c>
      <c r="B14" s="98">
        <v>514576.83999999985</v>
      </c>
      <c r="C14" s="98">
        <v>0</v>
      </c>
      <c r="D14" s="98">
        <v>514576.84</v>
      </c>
      <c r="E14" s="98">
        <v>0</v>
      </c>
      <c r="F14" s="19">
        <f t="shared" si="11"/>
        <v>514576.84</v>
      </c>
      <c r="G14" s="17">
        <f t="shared" si="0"/>
        <v>100.00000000000004</v>
      </c>
      <c r="H14" s="17" t="e">
        <f t="shared" si="1"/>
        <v>#DIV/0!</v>
      </c>
      <c r="I14" s="98">
        <v>114823.49</v>
      </c>
      <c r="J14" s="98">
        <v>0</v>
      </c>
      <c r="K14" s="98">
        <v>114823.49</v>
      </c>
      <c r="L14" s="98">
        <v>0</v>
      </c>
      <c r="M14" s="20">
        <f t="shared" si="12"/>
        <v>114823.49</v>
      </c>
      <c r="N14" s="17">
        <f t="shared" si="2"/>
        <v>100</v>
      </c>
      <c r="O14" s="17" t="e">
        <f t="shared" si="3"/>
        <v>#DIV/0!</v>
      </c>
      <c r="P14" s="98">
        <v>0</v>
      </c>
      <c r="Q14" s="98">
        <v>0</v>
      </c>
      <c r="R14" s="22">
        <f t="shared" si="13"/>
        <v>114823.49</v>
      </c>
      <c r="S14" s="22">
        <f t="shared" si="14"/>
        <v>114823.49</v>
      </c>
      <c r="T14" s="21">
        <f t="shared" si="20"/>
        <v>0</v>
      </c>
      <c r="U14" s="20">
        <f t="shared" si="15"/>
        <v>114823.49</v>
      </c>
      <c r="V14" s="17">
        <f t="shared" si="5"/>
        <v>100</v>
      </c>
      <c r="W14" s="23">
        <f t="shared" si="16"/>
        <v>629400.32999999984</v>
      </c>
      <c r="X14" s="23">
        <f t="shared" si="17"/>
        <v>0</v>
      </c>
      <c r="Y14" s="23">
        <f t="shared" si="18"/>
        <v>629400.33000000007</v>
      </c>
      <c r="Z14" s="23">
        <f t="shared" si="18"/>
        <v>0</v>
      </c>
      <c r="AA14" s="20">
        <f t="shared" si="19"/>
        <v>629400.33000000007</v>
      </c>
      <c r="AB14" s="16">
        <f t="shared" si="6"/>
        <v>100.00000000000004</v>
      </c>
      <c r="AC14" s="17" t="e">
        <f t="shared" si="7"/>
        <v>#DIV/0!</v>
      </c>
    </row>
    <row r="15" spans="1:82" ht="42" customHeight="1">
      <c r="A15" s="18" t="s">
        <v>9</v>
      </c>
      <c r="B15" s="98">
        <v>10382.86</v>
      </c>
      <c r="C15" s="98">
        <v>0</v>
      </c>
      <c r="D15" s="98">
        <v>10382.86</v>
      </c>
      <c r="E15" s="98">
        <v>0</v>
      </c>
      <c r="F15" s="19">
        <f t="shared" si="11"/>
        <v>10382.86</v>
      </c>
      <c r="G15" s="17">
        <f t="shared" si="0"/>
        <v>100</v>
      </c>
      <c r="H15" s="17" t="e">
        <f t="shared" si="1"/>
        <v>#DIV/0!</v>
      </c>
      <c r="I15" s="98">
        <v>111682.09</v>
      </c>
      <c r="J15" s="98">
        <v>80000</v>
      </c>
      <c r="K15" s="98">
        <v>31682.09</v>
      </c>
      <c r="L15" s="98">
        <v>32085</v>
      </c>
      <c r="M15" s="20">
        <f t="shared" si="12"/>
        <v>63767.09</v>
      </c>
      <c r="N15" s="17">
        <f t="shared" si="2"/>
        <v>57.096970516937851</v>
      </c>
      <c r="O15" s="17">
        <f t="shared" si="3"/>
        <v>40.106249999999996</v>
      </c>
      <c r="P15" s="98">
        <v>0</v>
      </c>
      <c r="Q15" s="98">
        <v>0</v>
      </c>
      <c r="R15" s="22">
        <f t="shared" si="13"/>
        <v>111682.09</v>
      </c>
      <c r="S15" s="22">
        <f t="shared" si="14"/>
        <v>31682.09</v>
      </c>
      <c r="T15" s="21">
        <f>L15</f>
        <v>32085</v>
      </c>
      <c r="U15" s="20">
        <f t="shared" si="15"/>
        <v>63767.09</v>
      </c>
      <c r="V15" s="17">
        <f t="shared" si="5"/>
        <v>57.096970516937851</v>
      </c>
      <c r="W15" s="23">
        <f t="shared" si="16"/>
        <v>122064.95</v>
      </c>
      <c r="X15" s="23">
        <f t="shared" si="17"/>
        <v>80000</v>
      </c>
      <c r="Y15" s="23">
        <f t="shared" si="18"/>
        <v>42064.95</v>
      </c>
      <c r="Z15" s="23">
        <f t="shared" si="18"/>
        <v>32085</v>
      </c>
      <c r="AA15" s="20">
        <f t="shared" si="19"/>
        <v>74149.95</v>
      </c>
      <c r="AB15" s="16">
        <f t="shared" si="6"/>
        <v>60.746307600994385</v>
      </c>
      <c r="AC15" s="17">
        <f t="shared" si="7"/>
        <v>40.106249999999996</v>
      </c>
    </row>
    <row r="16" spans="1:82" ht="42" customHeight="1">
      <c r="A16" s="18" t="s">
        <v>10</v>
      </c>
      <c r="B16" s="98">
        <v>435652.61</v>
      </c>
      <c r="C16" s="98">
        <v>0</v>
      </c>
      <c r="D16" s="98">
        <v>435652.61</v>
      </c>
      <c r="E16" s="98">
        <v>0</v>
      </c>
      <c r="F16" s="19">
        <f t="shared" si="11"/>
        <v>435652.61</v>
      </c>
      <c r="G16" s="17">
        <f t="shared" si="0"/>
        <v>100</v>
      </c>
      <c r="H16" s="17" t="e">
        <f t="shared" si="1"/>
        <v>#DIV/0!</v>
      </c>
      <c r="I16" s="98">
        <v>182090.78999999998</v>
      </c>
      <c r="J16" s="98">
        <v>123630.54999999999</v>
      </c>
      <c r="K16" s="98">
        <v>58460.240000000005</v>
      </c>
      <c r="L16" s="98">
        <v>3086.18</v>
      </c>
      <c r="M16" s="20">
        <f t="shared" si="12"/>
        <v>61546.420000000006</v>
      </c>
      <c r="N16" s="17">
        <f t="shared" si="2"/>
        <v>33.799853358865654</v>
      </c>
      <c r="O16" s="17">
        <f t="shared" si="3"/>
        <v>2.4962923808071711</v>
      </c>
      <c r="P16" s="98">
        <v>324554</v>
      </c>
      <c r="Q16" s="98">
        <v>324554</v>
      </c>
      <c r="R16" s="22">
        <f t="shared" si="13"/>
        <v>506644.79</v>
      </c>
      <c r="S16" s="22">
        <f t="shared" si="14"/>
        <v>383014.24</v>
      </c>
      <c r="T16" s="21">
        <f t="shared" si="20"/>
        <v>3086.18</v>
      </c>
      <c r="U16" s="20">
        <f t="shared" si="15"/>
        <v>386100.42</v>
      </c>
      <c r="V16" s="17">
        <f t="shared" si="5"/>
        <v>76.207320714775335</v>
      </c>
      <c r="W16" s="23">
        <f t="shared" si="16"/>
        <v>942297.39999999991</v>
      </c>
      <c r="X16" s="23">
        <f t="shared" si="17"/>
        <v>123630.54999999999</v>
      </c>
      <c r="Y16" s="23">
        <f t="shared" si="18"/>
        <v>818666.85</v>
      </c>
      <c r="Z16" s="23">
        <f t="shared" si="18"/>
        <v>3086.18</v>
      </c>
      <c r="AA16" s="20">
        <f t="shared" si="19"/>
        <v>821753.03</v>
      </c>
      <c r="AB16" s="16">
        <f t="shared" si="6"/>
        <v>87.207396518339124</v>
      </c>
      <c r="AC16" s="17">
        <f t="shared" si="7"/>
        <v>2.4962923808071711</v>
      </c>
    </row>
    <row r="17" spans="1:29" ht="42" customHeight="1">
      <c r="A17" s="18" t="s">
        <v>11</v>
      </c>
      <c r="B17" s="98">
        <v>665341.93000000005</v>
      </c>
      <c r="C17" s="98">
        <v>263169.37</v>
      </c>
      <c r="D17" s="98">
        <v>402172.56000000006</v>
      </c>
      <c r="E17" s="98">
        <v>12900</v>
      </c>
      <c r="F17" s="19">
        <f t="shared" si="11"/>
        <v>415072.56000000006</v>
      </c>
      <c r="G17" s="17">
        <f t="shared" si="0"/>
        <v>62.384849245860693</v>
      </c>
      <c r="H17" s="17">
        <f t="shared" si="1"/>
        <v>4.9017862527086651</v>
      </c>
      <c r="I17" s="98">
        <v>60512.47</v>
      </c>
      <c r="J17" s="98">
        <v>3000</v>
      </c>
      <c r="K17" s="98">
        <v>57512.470000000008</v>
      </c>
      <c r="L17" s="98">
        <v>0</v>
      </c>
      <c r="M17" s="20">
        <f t="shared" si="12"/>
        <v>57512.470000000008</v>
      </c>
      <c r="N17" s="17">
        <f t="shared" si="2"/>
        <v>95.042344164764728</v>
      </c>
      <c r="O17" s="17">
        <f t="shared" si="3"/>
        <v>0</v>
      </c>
      <c r="P17" s="98">
        <v>11670.69</v>
      </c>
      <c r="Q17" s="98">
        <v>11670.69</v>
      </c>
      <c r="R17" s="22">
        <f t="shared" si="13"/>
        <v>72183.16</v>
      </c>
      <c r="S17" s="22">
        <f t="shared" si="14"/>
        <v>69183.16</v>
      </c>
      <c r="T17" s="21">
        <f t="shared" si="20"/>
        <v>0</v>
      </c>
      <c r="U17" s="20">
        <f t="shared" si="15"/>
        <v>69183.16</v>
      </c>
      <c r="V17" s="17">
        <f t="shared" si="5"/>
        <v>95.843905974745354</v>
      </c>
      <c r="W17" s="23">
        <f t="shared" si="16"/>
        <v>737525.09000000008</v>
      </c>
      <c r="X17" s="23">
        <f t="shared" si="17"/>
        <v>266169.37</v>
      </c>
      <c r="Y17" s="23">
        <f t="shared" si="18"/>
        <v>471355.72000000009</v>
      </c>
      <c r="Z17" s="23">
        <f t="shared" si="18"/>
        <v>12900</v>
      </c>
      <c r="AA17" s="20">
        <f t="shared" si="19"/>
        <v>484255.72000000009</v>
      </c>
      <c r="AB17" s="16">
        <f t="shared" si="6"/>
        <v>65.659558781925639</v>
      </c>
      <c r="AC17" s="17">
        <f t="shared" si="7"/>
        <v>4.8465381272082508</v>
      </c>
    </row>
    <row r="18" spans="1:29" ht="28.5" customHeight="1">
      <c r="A18" s="25" t="s">
        <v>18</v>
      </c>
      <c r="B18" s="15">
        <f>SUM(B19:B20)</f>
        <v>47571.290000000008</v>
      </c>
      <c r="C18" s="96">
        <f>SUM(C19:C20)</f>
        <v>0</v>
      </c>
      <c r="D18" s="15">
        <f>SUM(D19:D20)</f>
        <v>47571.29</v>
      </c>
      <c r="E18" s="15">
        <f>SUM(E19:E20)</f>
        <v>0</v>
      </c>
      <c r="F18" s="16">
        <f>SUM(F19:F20)</f>
        <v>47571.29</v>
      </c>
      <c r="G18" s="17">
        <f t="shared" si="0"/>
        <v>99.999999999999986</v>
      </c>
      <c r="H18" s="17" t="e">
        <f t="shared" si="1"/>
        <v>#DIV/0!</v>
      </c>
      <c r="I18" s="15">
        <f>SUM(I19:I20)</f>
        <v>25436.519999999997</v>
      </c>
      <c r="J18" s="96">
        <f>SUM(J19:J20)</f>
        <v>0</v>
      </c>
      <c r="K18" s="15">
        <f>SUM(K19:K20)</f>
        <v>25436.52</v>
      </c>
      <c r="L18" s="15">
        <f>SUM(L19:L20)</f>
        <v>0</v>
      </c>
      <c r="M18" s="16">
        <f>SUM(M19:M20)</f>
        <v>25436.52</v>
      </c>
      <c r="N18" s="17">
        <f t="shared" si="2"/>
        <v>100.00000000000003</v>
      </c>
      <c r="O18" s="17" t="e">
        <f t="shared" si="3"/>
        <v>#DIV/0!</v>
      </c>
      <c r="P18" s="15">
        <f t="shared" ref="P18:U18" si="21">SUM(P19:P20)</f>
        <v>37423.629999999997</v>
      </c>
      <c r="Q18" s="15">
        <f t="shared" si="21"/>
        <v>37423.629999999997</v>
      </c>
      <c r="R18" s="15">
        <f t="shared" si="21"/>
        <v>62860.149999999994</v>
      </c>
      <c r="S18" s="15">
        <f t="shared" si="21"/>
        <v>62860.149999999994</v>
      </c>
      <c r="T18" s="15">
        <f t="shared" si="21"/>
        <v>0</v>
      </c>
      <c r="U18" s="16">
        <f t="shared" si="21"/>
        <v>62860.149999999994</v>
      </c>
      <c r="V18" s="17">
        <f t="shared" si="5"/>
        <v>100</v>
      </c>
      <c r="W18" s="15">
        <f>SUM(W19:W20)</f>
        <v>110431.44</v>
      </c>
      <c r="X18" s="15">
        <f>SUM(X19:X20)</f>
        <v>0</v>
      </c>
      <c r="Y18" s="15">
        <f>SUM(Y19:Y20)</f>
        <v>110431.43999999999</v>
      </c>
      <c r="Z18" s="15">
        <f>SUM(Z19:Z20)</f>
        <v>0</v>
      </c>
      <c r="AA18" s="16">
        <f>SUM(AA19:AA20)</f>
        <v>110431.43999999999</v>
      </c>
      <c r="AB18" s="16">
        <f t="shared" si="6"/>
        <v>99.999999999999986</v>
      </c>
      <c r="AC18" s="17" t="e">
        <f t="shared" si="7"/>
        <v>#DIV/0!</v>
      </c>
    </row>
    <row r="19" spans="1:29" ht="35.25" customHeight="1">
      <c r="A19" s="18" t="s">
        <v>12</v>
      </c>
      <c r="B19" s="98">
        <v>27717.040000000005</v>
      </c>
      <c r="C19" s="98">
        <v>0</v>
      </c>
      <c r="D19" s="98">
        <v>27717.040000000001</v>
      </c>
      <c r="E19" s="98">
        <v>0</v>
      </c>
      <c r="F19" s="19">
        <f>D19+E19</f>
        <v>27717.040000000001</v>
      </c>
      <c r="G19" s="17">
        <f t="shared" si="0"/>
        <v>99.999999999999986</v>
      </c>
      <c r="H19" s="17" t="e">
        <f t="shared" si="1"/>
        <v>#DIV/0!</v>
      </c>
      <c r="I19" s="98">
        <v>14530.129999999997</v>
      </c>
      <c r="J19" s="98">
        <v>0</v>
      </c>
      <c r="K19" s="98">
        <v>14530.130000000001</v>
      </c>
      <c r="L19" s="98">
        <v>0</v>
      </c>
      <c r="M19" s="20">
        <f>K19+L19</f>
        <v>14530.130000000001</v>
      </c>
      <c r="N19" s="17">
        <f t="shared" si="2"/>
        <v>100.00000000000003</v>
      </c>
      <c r="O19" s="17" t="e">
        <f>L19/J19*100</f>
        <v>#DIV/0!</v>
      </c>
      <c r="P19" s="26">
        <v>37423.629999999997</v>
      </c>
      <c r="Q19" s="26">
        <v>37423.629999999997</v>
      </c>
      <c r="R19" s="22">
        <f>I19+P19</f>
        <v>51953.759999999995</v>
      </c>
      <c r="S19" s="22">
        <f>K19+Q19</f>
        <v>51953.759999999995</v>
      </c>
      <c r="T19" s="21">
        <f t="shared" si="20"/>
        <v>0</v>
      </c>
      <c r="U19" s="20">
        <f>S19+T19</f>
        <v>51953.759999999995</v>
      </c>
      <c r="V19" s="17">
        <f t="shared" si="5"/>
        <v>100</v>
      </c>
      <c r="W19" s="23">
        <f>B19+R19</f>
        <v>79670.8</v>
      </c>
      <c r="X19" s="23">
        <f>C19+J19</f>
        <v>0</v>
      </c>
      <c r="Y19" s="23">
        <f t="shared" ref="Y19:Z21" si="22">D19+S19</f>
        <v>79670.799999999988</v>
      </c>
      <c r="Z19" s="23">
        <f t="shared" si="22"/>
        <v>0</v>
      </c>
      <c r="AA19" s="20">
        <f>Y19+Z19</f>
        <v>79670.799999999988</v>
      </c>
      <c r="AB19" s="16">
        <f t="shared" si="6"/>
        <v>99.999999999999972</v>
      </c>
      <c r="AC19" s="17" t="e">
        <f t="shared" si="7"/>
        <v>#DIV/0!</v>
      </c>
    </row>
    <row r="20" spans="1:29" ht="36.200000000000003" customHeight="1">
      <c r="A20" s="18" t="s">
        <v>19</v>
      </c>
      <c r="B20" s="98">
        <v>19854.25</v>
      </c>
      <c r="C20" s="98">
        <v>0</v>
      </c>
      <c r="D20" s="98">
        <v>19854.25</v>
      </c>
      <c r="E20" s="98">
        <v>0</v>
      </c>
      <c r="F20" s="19">
        <f>D20+E20</f>
        <v>19854.25</v>
      </c>
      <c r="G20" s="17">
        <f t="shared" si="0"/>
        <v>100</v>
      </c>
      <c r="H20" s="17" t="e">
        <f t="shared" si="1"/>
        <v>#DIV/0!</v>
      </c>
      <c r="I20" s="98">
        <v>10906.39</v>
      </c>
      <c r="J20" s="98">
        <v>0</v>
      </c>
      <c r="K20" s="98">
        <v>10906.39</v>
      </c>
      <c r="L20" s="98">
        <v>0</v>
      </c>
      <c r="M20" s="20">
        <f>K20+L20</f>
        <v>10906.39</v>
      </c>
      <c r="N20" s="17">
        <f t="shared" si="2"/>
        <v>100</v>
      </c>
      <c r="O20" s="17" t="e">
        <f t="shared" si="3"/>
        <v>#DIV/0!</v>
      </c>
      <c r="P20" s="26">
        <v>0</v>
      </c>
      <c r="Q20" s="26">
        <v>0</v>
      </c>
      <c r="R20" s="22">
        <f>I20+P20</f>
        <v>10906.39</v>
      </c>
      <c r="S20" s="22">
        <f>K20+Q20</f>
        <v>10906.39</v>
      </c>
      <c r="T20" s="21">
        <f t="shared" si="20"/>
        <v>0</v>
      </c>
      <c r="U20" s="20">
        <f>S20+T20</f>
        <v>10906.39</v>
      </c>
      <c r="V20" s="17">
        <f t="shared" si="5"/>
        <v>100</v>
      </c>
      <c r="W20" s="23">
        <f>B20+R20</f>
        <v>30760.639999999999</v>
      </c>
      <c r="X20" s="23">
        <f>C20+J20</f>
        <v>0</v>
      </c>
      <c r="Y20" s="23">
        <f t="shared" si="22"/>
        <v>30760.639999999999</v>
      </c>
      <c r="Z20" s="23">
        <f t="shared" si="22"/>
        <v>0</v>
      </c>
      <c r="AA20" s="20">
        <f>Y20+Z20</f>
        <v>30760.639999999999</v>
      </c>
      <c r="AB20" s="16">
        <f t="shared" si="6"/>
        <v>100</v>
      </c>
      <c r="AC20" s="17" t="e">
        <f t="shared" si="7"/>
        <v>#DIV/0!</v>
      </c>
    </row>
    <row r="21" spans="1:29" ht="34.15" customHeight="1">
      <c r="A21" s="25" t="s">
        <v>20</v>
      </c>
      <c r="B21" s="98"/>
      <c r="C21" s="98"/>
      <c r="D21" s="98"/>
      <c r="E21" s="98"/>
      <c r="F21" s="19">
        <f>D21+E21</f>
        <v>0</v>
      </c>
      <c r="G21" s="17" t="e">
        <f t="shared" si="0"/>
        <v>#DIV/0!</v>
      </c>
      <c r="H21" s="17" t="e">
        <f t="shared" si="1"/>
        <v>#DIV/0!</v>
      </c>
      <c r="I21" s="98">
        <v>82905</v>
      </c>
      <c r="J21" s="98">
        <v>0</v>
      </c>
      <c r="K21" s="98">
        <v>63726.15</v>
      </c>
      <c r="L21" s="98">
        <v>0</v>
      </c>
      <c r="M21" s="20">
        <f>K21+L21</f>
        <v>63726.15</v>
      </c>
      <c r="N21" s="17">
        <f t="shared" si="2"/>
        <v>76.866473674687896</v>
      </c>
      <c r="O21" s="17" t="e">
        <f t="shared" si="3"/>
        <v>#DIV/0!</v>
      </c>
      <c r="P21" s="26">
        <v>0</v>
      </c>
      <c r="Q21" s="26">
        <v>0</v>
      </c>
      <c r="R21" s="22">
        <f>I21+P21</f>
        <v>82905</v>
      </c>
      <c r="S21" s="22">
        <f>K21+Q21</f>
        <v>63726.15</v>
      </c>
      <c r="T21" s="21">
        <f t="shared" si="20"/>
        <v>0</v>
      </c>
      <c r="U21" s="20">
        <f>S21+T21</f>
        <v>63726.15</v>
      </c>
      <c r="V21" s="17">
        <f t="shared" si="5"/>
        <v>76.866473674687896</v>
      </c>
      <c r="W21" s="23">
        <f>B21+R21</f>
        <v>82905</v>
      </c>
      <c r="X21" s="23">
        <f>C21+J21</f>
        <v>0</v>
      </c>
      <c r="Y21" s="23">
        <f t="shared" si="22"/>
        <v>63726.15</v>
      </c>
      <c r="Z21" s="23">
        <f t="shared" si="22"/>
        <v>0</v>
      </c>
      <c r="AA21" s="20">
        <f>Y21+Z21</f>
        <v>63726.15</v>
      </c>
      <c r="AB21" s="16">
        <f t="shared" si="6"/>
        <v>76.866473674687896</v>
      </c>
      <c r="AC21" s="17" t="e">
        <f t="shared" si="7"/>
        <v>#DIV/0!</v>
      </c>
    </row>
    <row r="22" spans="1:29" ht="27" customHeight="1">
      <c r="A22" s="27" t="s">
        <v>21</v>
      </c>
      <c r="B22" s="28">
        <f>B7+B11+B18+B21</f>
        <v>2362797.7779999999</v>
      </c>
      <c r="C22" s="97">
        <f>C7+C11+C18+C21</f>
        <v>318231.37</v>
      </c>
      <c r="D22" s="28">
        <f>D7+D11+D18+D21</f>
        <v>2044566.4100000001</v>
      </c>
      <c r="E22" s="28">
        <f>E7+E11+E18+E21</f>
        <v>39962</v>
      </c>
      <c r="F22" s="16">
        <f>F7+F11+F18+F21</f>
        <v>2084528.4100000001</v>
      </c>
      <c r="G22" s="17">
        <f t="shared" si="0"/>
        <v>88.222886842413487</v>
      </c>
      <c r="H22" s="17">
        <f t="shared" si="1"/>
        <v>12.557530076308945</v>
      </c>
      <c r="I22" s="28">
        <f>I7+I11+I18+I21</f>
        <v>1163803.172</v>
      </c>
      <c r="J22" s="97">
        <f>J7+J11+J18+J21</f>
        <v>256590.55</v>
      </c>
      <c r="K22" s="28">
        <f>K7+K11+K18+K21</f>
        <v>888033.77000000014</v>
      </c>
      <c r="L22" s="28">
        <f>L7+L11+L18+L21</f>
        <v>85131.18</v>
      </c>
      <c r="M22" s="16">
        <f>M7+M11+M18+M21</f>
        <v>973164.95000000007</v>
      </c>
      <c r="N22" s="17">
        <f t="shared" si="2"/>
        <v>83.619375974685866</v>
      </c>
      <c r="O22" s="17">
        <f t="shared" si="3"/>
        <v>33.1778313737587</v>
      </c>
      <c r="P22" s="28">
        <f t="shared" ref="P22:U22" si="23">P7+P11+P18+P21</f>
        <v>494300.55</v>
      </c>
      <c r="Q22" s="28">
        <f t="shared" si="23"/>
        <v>494300.55</v>
      </c>
      <c r="R22" s="28">
        <f t="shared" si="23"/>
        <v>1658103.7219999998</v>
      </c>
      <c r="S22" s="28">
        <f t="shared" si="23"/>
        <v>1382334.3199999998</v>
      </c>
      <c r="T22" s="28">
        <f t="shared" si="23"/>
        <v>85131.18</v>
      </c>
      <c r="U22" s="16">
        <f t="shared" si="23"/>
        <v>1467465.4999999998</v>
      </c>
      <c r="V22" s="17">
        <f t="shared" si="5"/>
        <v>88.502635904462437</v>
      </c>
      <c r="W22" s="28">
        <f>W7+W11+W18+W21</f>
        <v>4020901.5</v>
      </c>
      <c r="X22" s="28">
        <f>X7+X11+X18+X21</f>
        <v>574821.91999999993</v>
      </c>
      <c r="Y22" s="28">
        <f>Y7+Y11+Y18+Y21</f>
        <v>3426900.73</v>
      </c>
      <c r="Z22" s="28">
        <f>Z7+Z11+Z18+Z21</f>
        <v>125093.18</v>
      </c>
      <c r="AA22" s="16">
        <f>AA7+AA11+AA18+AA21</f>
        <v>3551993.91</v>
      </c>
      <c r="AB22" s="16">
        <f t="shared" si="6"/>
        <v>88.338247281113453</v>
      </c>
      <c r="AC22" s="17">
        <f t="shared" si="7"/>
        <v>21.76207546156208</v>
      </c>
    </row>
    <row r="23" spans="1:29" s="29" customFormat="1" ht="24.75" customHeight="1" thickBot="1">
      <c r="A23" s="346" t="s">
        <v>22</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row>
    <row r="24" spans="1:29" ht="54.2" customHeight="1">
      <c r="A24" s="347" t="s">
        <v>1077</v>
      </c>
      <c r="B24" s="348"/>
      <c r="C24" s="348"/>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9"/>
    </row>
    <row r="25" spans="1:29">
      <c r="A25" s="175"/>
      <c r="B25" s="175"/>
      <c r="C25" s="190"/>
      <c r="D25" s="175"/>
      <c r="E25" s="175"/>
      <c r="F25" s="176">
        <f>'[3]MARCO OPERACIONAL2012'!$Q$69</f>
        <v>1697467.0799999998</v>
      </c>
      <c r="G25" s="175"/>
      <c r="H25" s="175"/>
      <c r="I25" s="175"/>
      <c r="J25" s="175"/>
      <c r="K25" s="175"/>
      <c r="L25" s="175"/>
      <c r="M25" s="175"/>
      <c r="N25" s="175"/>
      <c r="O25" s="175"/>
      <c r="P25" s="175"/>
      <c r="Q25" s="175"/>
      <c r="R25" s="175"/>
      <c r="S25" s="175"/>
      <c r="T25" s="175"/>
      <c r="U25" s="175"/>
      <c r="V25" s="175"/>
      <c r="W25" s="190"/>
      <c r="X25" s="190"/>
      <c r="Y25" s="190"/>
      <c r="Z25" s="192"/>
      <c r="AA25" s="190"/>
      <c r="AB25" s="190"/>
      <c r="AC25" s="190"/>
    </row>
    <row r="26" spans="1:29">
      <c r="A26" s="175"/>
      <c r="B26" s="176">
        <f>'[4]22_Orçamento Global'!$B$22</f>
        <v>2362797.7779999999</v>
      </c>
      <c r="C26" s="191"/>
      <c r="D26" s="176"/>
      <c r="E26" s="176"/>
      <c r="F26" s="176"/>
      <c r="G26" s="175"/>
      <c r="H26" s="175"/>
      <c r="I26" s="176"/>
      <c r="J26" s="191"/>
      <c r="K26" s="176">
        <f>'[5]3- Orçamento Global '!$M$22</f>
        <v>737235</v>
      </c>
      <c r="L26" s="176">
        <f>'[3]MARCO OPERACIONAL2012'!$N$89</f>
        <v>15637.32</v>
      </c>
      <c r="M26" s="175"/>
      <c r="N26" s="175"/>
      <c r="O26" s="175"/>
      <c r="P26" s="175">
        <v>2362797.7779999999</v>
      </c>
      <c r="Q26" s="175">
        <v>1658103.7220000001</v>
      </c>
      <c r="R26" s="175">
        <v>4020901.5</v>
      </c>
      <c r="S26" s="176"/>
      <c r="T26" s="175"/>
      <c r="U26" s="265"/>
      <c r="V26" s="175"/>
      <c r="W26" s="193"/>
      <c r="X26" s="193"/>
      <c r="Y26" s="193"/>
      <c r="Z26" s="99"/>
      <c r="AA26" s="193"/>
      <c r="AB26" s="193"/>
      <c r="AC26" s="190"/>
    </row>
    <row r="27" spans="1:29">
      <c r="A27" s="175"/>
      <c r="B27" s="176"/>
      <c r="C27" s="191"/>
      <c r="D27" s="176">
        <f>D22-D26</f>
        <v>2044566.4100000001</v>
      </c>
      <c r="E27" s="176"/>
      <c r="F27" s="176">
        <f>F22-F26</f>
        <v>2084528.4100000001</v>
      </c>
      <c r="G27" s="175"/>
      <c r="H27" s="175"/>
      <c r="I27" s="175"/>
      <c r="J27" s="175"/>
      <c r="K27" s="175"/>
      <c r="L27" s="176"/>
      <c r="M27" s="175"/>
      <c r="N27" s="175"/>
      <c r="O27" s="175"/>
      <c r="P27" s="175"/>
      <c r="Q27" s="175"/>
      <c r="R27" s="175"/>
      <c r="S27" s="175"/>
      <c r="T27" s="175"/>
      <c r="U27" s="177">
        <f>M22+P22</f>
        <v>1467465.5</v>
      </c>
      <c r="V27" s="175"/>
      <c r="W27" s="192"/>
      <c r="X27" s="190"/>
      <c r="Y27" s="190"/>
      <c r="Z27" s="190"/>
      <c r="AA27" s="194"/>
      <c r="AB27" s="192"/>
      <c r="AC27" s="190"/>
    </row>
    <row r="28" spans="1:29">
      <c r="A28" s="175"/>
      <c r="B28" s="175"/>
      <c r="C28" s="190"/>
      <c r="D28" s="175"/>
      <c r="E28" s="175"/>
      <c r="F28" s="175"/>
      <c r="G28" s="175"/>
      <c r="H28" s="175"/>
      <c r="I28" s="175"/>
      <c r="J28" s="175"/>
      <c r="K28" s="175"/>
      <c r="L28" s="175"/>
      <c r="M28" s="175"/>
      <c r="N28" s="175"/>
      <c r="O28" s="175"/>
      <c r="P28" s="175"/>
      <c r="Q28" s="175"/>
      <c r="R28" s="175"/>
      <c r="S28" s="175"/>
      <c r="T28" s="175"/>
      <c r="U28" s="175"/>
      <c r="V28" s="175"/>
      <c r="W28" s="190"/>
      <c r="X28" s="190"/>
      <c r="Y28" s="190"/>
      <c r="Z28" s="190"/>
      <c r="AA28" s="194"/>
      <c r="AB28" s="190"/>
      <c r="AC28" s="190"/>
    </row>
    <row r="29" spans="1:29">
      <c r="A29" s="175"/>
      <c r="B29" s="175"/>
      <c r="C29" s="190"/>
      <c r="D29" s="175"/>
      <c r="E29" s="176"/>
      <c r="F29" s="176">
        <f>'[6]CEF 2008'!$C$1779</f>
        <v>1697467.0800000003</v>
      </c>
      <c r="G29" s="175"/>
      <c r="H29" s="175"/>
      <c r="I29" s="175"/>
      <c r="J29" s="175"/>
      <c r="K29" s="175"/>
      <c r="L29" s="175"/>
      <c r="M29" s="175"/>
      <c r="N29" s="175"/>
      <c r="O29" s="175"/>
      <c r="P29" s="175"/>
      <c r="Q29" s="175"/>
      <c r="R29" s="175"/>
      <c r="S29" s="175"/>
      <c r="T29" s="175"/>
      <c r="U29" s="175"/>
      <c r="V29" s="175"/>
      <c r="W29" s="190"/>
      <c r="X29" s="190"/>
      <c r="Y29" s="190"/>
      <c r="Z29" s="190"/>
      <c r="AA29" s="190"/>
      <c r="AB29" s="190"/>
      <c r="AC29" s="190"/>
    </row>
    <row r="30" spans="1:29">
      <c r="A30" s="175"/>
      <c r="B30" s="175"/>
      <c r="C30" s="190"/>
      <c r="D30" s="175"/>
      <c r="E30" s="175"/>
      <c r="F30" s="178"/>
      <c r="G30" s="175"/>
      <c r="H30" s="175"/>
      <c r="I30" s="175"/>
      <c r="J30" s="175"/>
      <c r="K30" s="175"/>
      <c r="L30" s="175"/>
      <c r="M30" s="175"/>
      <c r="N30" s="175"/>
      <c r="O30" s="175"/>
      <c r="P30" s="175"/>
      <c r="Q30" s="175"/>
      <c r="R30" s="175"/>
      <c r="S30" s="175"/>
      <c r="T30" s="175"/>
      <c r="U30" s="175"/>
      <c r="V30" s="175"/>
      <c r="W30" s="190"/>
      <c r="X30" s="190"/>
      <c r="Y30" s="190"/>
      <c r="Z30" s="190"/>
      <c r="AA30" s="190"/>
      <c r="AB30" s="190"/>
      <c r="AC30" s="190"/>
    </row>
    <row r="31" spans="1:29">
      <c r="A31" s="175"/>
      <c r="B31" s="175"/>
      <c r="C31" s="190"/>
      <c r="D31" s="175"/>
      <c r="E31" s="175"/>
      <c r="F31" s="175"/>
      <c r="G31" s="175"/>
      <c r="H31" s="175"/>
      <c r="I31" s="175"/>
      <c r="J31" s="175"/>
      <c r="K31" s="175"/>
      <c r="L31" s="175"/>
      <c r="M31" s="175"/>
      <c r="N31" s="175"/>
      <c r="O31" s="175"/>
      <c r="P31" s="175"/>
      <c r="Q31" s="175"/>
      <c r="R31" s="175"/>
      <c r="S31" s="175"/>
      <c r="T31" s="175"/>
      <c r="U31" s="175"/>
      <c r="V31" s="175"/>
      <c r="W31" s="190"/>
      <c r="X31" s="190"/>
      <c r="Y31" s="190"/>
      <c r="Z31" s="190"/>
      <c r="AA31" s="190"/>
      <c r="AB31" s="192"/>
      <c r="AC31" s="192"/>
    </row>
    <row r="32" spans="1:29">
      <c r="A32" s="175"/>
      <c r="B32" s="175"/>
      <c r="C32" s="190"/>
      <c r="D32" s="175"/>
      <c r="E32" s="175"/>
      <c r="F32" s="175"/>
      <c r="G32" s="175"/>
      <c r="H32" s="175"/>
      <c r="I32" s="175"/>
      <c r="J32" s="175"/>
      <c r="K32" s="175"/>
      <c r="L32" s="175"/>
      <c r="M32" s="175"/>
      <c r="N32" s="175"/>
      <c r="O32" s="175"/>
      <c r="P32" s="175"/>
      <c r="Q32" s="175"/>
      <c r="R32" s="175"/>
      <c r="S32" s="175"/>
      <c r="T32" s="175"/>
      <c r="U32" s="175"/>
      <c r="V32" s="175"/>
      <c r="W32" s="190"/>
      <c r="X32" s="190"/>
      <c r="Y32" s="190"/>
      <c r="Z32" s="190"/>
      <c r="AA32" s="190"/>
      <c r="AB32" s="190"/>
      <c r="AC32" s="192"/>
    </row>
    <row r="33" spans="1:29">
      <c r="A33" s="175"/>
      <c r="B33" s="175"/>
      <c r="C33" s="175"/>
      <c r="D33" s="175"/>
      <c r="E33" s="175"/>
      <c r="F33" s="175"/>
      <c r="G33" s="175"/>
      <c r="H33" s="175"/>
      <c r="I33" s="175"/>
      <c r="J33" s="175"/>
      <c r="K33" s="175"/>
      <c r="L33" s="175"/>
      <c r="M33" s="175"/>
      <c r="N33" s="175"/>
      <c r="O33" s="175"/>
      <c r="P33" s="175"/>
      <c r="Q33" s="175"/>
      <c r="R33" s="175"/>
      <c r="S33" s="175"/>
      <c r="T33" s="175"/>
      <c r="U33" s="175"/>
      <c r="V33" s="175"/>
      <c r="W33" s="190"/>
      <c r="X33" s="190"/>
      <c r="Y33" s="190"/>
      <c r="Z33" s="190"/>
      <c r="AA33" s="190"/>
      <c r="AB33" s="190"/>
      <c r="AC33" s="195"/>
    </row>
    <row r="34" spans="1:29">
      <c r="A34" s="175"/>
      <c r="B34" s="175"/>
      <c r="C34" s="175"/>
      <c r="D34" s="175"/>
      <c r="E34" s="175"/>
      <c r="F34" s="175"/>
      <c r="G34" s="175"/>
      <c r="H34" s="179">
        <f>SUM(I34:J34)</f>
        <v>125093.18</v>
      </c>
      <c r="I34" s="179">
        <f>E22</f>
        <v>39962</v>
      </c>
      <c r="J34" s="179">
        <f>L22</f>
        <v>85131.18</v>
      </c>
      <c r="K34" s="175"/>
      <c r="L34" s="175"/>
      <c r="M34" s="175"/>
      <c r="N34" s="175"/>
      <c r="O34" s="175"/>
      <c r="P34" s="175"/>
      <c r="Q34" s="175"/>
      <c r="R34" s="175"/>
      <c r="S34" s="175"/>
      <c r="T34" s="175"/>
      <c r="U34" s="175"/>
      <c r="V34" s="175"/>
      <c r="W34" s="175"/>
      <c r="X34" s="175"/>
      <c r="Y34" s="175"/>
      <c r="Z34" s="175"/>
      <c r="AA34" s="175"/>
      <c r="AB34" s="175"/>
      <c r="AC34" s="175"/>
    </row>
    <row r="35" spans="1:29">
      <c r="A35" s="17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row>
    <row r="36" spans="1:29">
      <c r="A36" s="17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row>
    <row r="37" spans="1:29" ht="15">
      <c r="A37" s="17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80">
        <v>915209.75</v>
      </c>
      <c r="AB37" s="175"/>
      <c r="AC37" s="175"/>
    </row>
    <row r="38" spans="1:29">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row>
    <row r="39" spans="1:29">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row>
  </sheetData>
  <sheetProtection selectLockedCells="1" selectUnlockedCells="1"/>
  <mergeCells count="39">
    <mergeCell ref="AA5:AA6"/>
    <mergeCell ref="AB5:AB6"/>
    <mergeCell ref="AC5:AC6"/>
    <mergeCell ref="A23:AC23"/>
    <mergeCell ref="A24:AC24"/>
    <mergeCell ref="U5:U6"/>
    <mergeCell ref="V5:V6"/>
    <mergeCell ref="W5:W6"/>
    <mergeCell ref="X5:X6"/>
    <mergeCell ref="Y5:Y6"/>
    <mergeCell ref="N5:N6"/>
    <mergeCell ref="Z5:Z6"/>
    <mergeCell ref="O5:O6"/>
    <mergeCell ref="P5:P6"/>
    <mergeCell ref="Q5:Q6"/>
    <mergeCell ref="R5:R6"/>
    <mergeCell ref="S5:S6"/>
    <mergeCell ref="T5:T6"/>
    <mergeCell ref="I5:I6"/>
    <mergeCell ref="J5:J6"/>
    <mergeCell ref="K5:K6"/>
    <mergeCell ref="L5:L6"/>
    <mergeCell ref="M5:M6"/>
    <mergeCell ref="A1:K1"/>
    <mergeCell ref="A2:K2"/>
    <mergeCell ref="A3:A6"/>
    <mergeCell ref="B3:AC3"/>
    <mergeCell ref="B4:H4"/>
    <mergeCell ref="I4:O4"/>
    <mergeCell ref="P4:Q4"/>
    <mergeCell ref="R4:V4"/>
    <mergeCell ref="W4:AC4"/>
    <mergeCell ref="B5:B6"/>
    <mergeCell ref="C5:C6"/>
    <mergeCell ref="D5:D6"/>
    <mergeCell ref="E5:E6"/>
    <mergeCell ref="F5:F6"/>
    <mergeCell ref="G5:G6"/>
    <mergeCell ref="H5:H6"/>
  </mergeCells>
  <conditionalFormatting sqref="P10:Q10">
    <cfRule type="cellIs" dxfId="5" priority="5" stopIfTrue="1" operator="notEqual">
      <formula>'3- Orçamento Global '!$W$10*'3- Orçamento Global '!$Z$10</formula>
    </cfRule>
  </conditionalFormatting>
  <conditionalFormatting sqref="G7:H22 M7 N7:O22 V7:V22 W7:AA7 AB7:AC22 S7:U7 Q7">
    <cfRule type="cellIs" dxfId="4" priority="6" stopIfTrue="1" operator="notEqual">
      <formula>'3- Orçamento Global '!$W$7*'3- Orçamento Global '!$Y$7</formula>
    </cfRule>
  </conditionalFormatting>
  <conditionalFormatting sqref="R8:R10 R12:R17 R19:R21">
    <cfRule type="cellIs" dxfId="3" priority="7" stopIfTrue="1" operator="notEqual">
      <formula>'3- Orçamento Global '!$W$7*'3- Orçamento Global '!$Z$7</formula>
    </cfRule>
  </conditionalFormatting>
  <pageMargins left="1.0629921259842521" right="0.27559055118110237" top="0.39370078740157483" bottom="0.19685039370078741" header="0.47244094488188981" footer="0.51181102362204722"/>
  <pageSetup paperSize="8" scale="75"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BQ25"/>
  <sheetViews>
    <sheetView zoomScale="70" zoomScaleNormal="70" zoomScaleSheetLayoutView="70" workbookViewId="0">
      <selection activeCell="B27" sqref="B27"/>
    </sheetView>
  </sheetViews>
  <sheetFormatPr defaultRowHeight="12.75"/>
  <cols>
    <col min="1" max="1" width="37.42578125" style="10" customWidth="1"/>
    <col min="2" max="2" width="13.7109375" style="10" customWidth="1"/>
    <col min="3" max="3" width="14.5703125" style="10" customWidth="1"/>
    <col min="4" max="4" width="14.7109375" style="10" customWidth="1"/>
    <col min="5" max="6" width="13.7109375" style="10" customWidth="1"/>
    <col min="7" max="7" width="16.85546875" style="10" customWidth="1"/>
    <col min="8" max="8" width="17.140625" style="10" customWidth="1"/>
    <col min="9" max="9" width="16.42578125" style="10" customWidth="1"/>
    <col min="10" max="10" width="14.42578125" style="10" customWidth="1"/>
    <col min="11" max="11" width="13.7109375" style="10" customWidth="1"/>
    <col min="12" max="14" width="15.28515625" style="10" customWidth="1"/>
    <col min="15" max="15" width="14.42578125" style="10" customWidth="1"/>
    <col min="16" max="16" width="13.7109375" style="10" customWidth="1"/>
    <col min="17" max="16384" width="9.140625" style="10"/>
  </cols>
  <sheetData>
    <row r="1" spans="1:69" ht="27" customHeight="1">
      <c r="A1" s="338" t="s">
        <v>1428</v>
      </c>
      <c r="B1" s="338"/>
      <c r="C1" s="338"/>
      <c r="D1" s="338"/>
      <c r="E1" s="338"/>
      <c r="F1" s="338"/>
      <c r="G1" s="338"/>
      <c r="H1" s="338"/>
      <c r="I1" s="338"/>
      <c r="J1" s="338"/>
      <c r="K1" s="338"/>
    </row>
    <row r="2" spans="1:69" ht="25.5" customHeight="1">
      <c r="A2" s="339" t="s">
        <v>703</v>
      </c>
      <c r="B2" s="339"/>
      <c r="C2" s="339"/>
      <c r="D2" s="339"/>
      <c r="E2" s="339"/>
      <c r="F2" s="339"/>
      <c r="G2" s="339"/>
      <c r="H2" s="339"/>
      <c r="I2" s="339"/>
      <c r="J2" s="339"/>
      <c r="K2" s="339"/>
      <c r="L2" s="11"/>
    </row>
    <row r="3" spans="1:69" ht="25.9" customHeight="1">
      <c r="A3" s="351" t="s">
        <v>13</v>
      </c>
      <c r="B3" s="352" t="s">
        <v>14</v>
      </c>
      <c r="C3" s="352"/>
      <c r="D3" s="352"/>
      <c r="E3" s="352"/>
      <c r="F3" s="352"/>
      <c r="G3" s="352"/>
      <c r="H3" s="352"/>
      <c r="I3" s="352"/>
      <c r="J3" s="352"/>
      <c r="K3" s="352"/>
      <c r="L3" s="352"/>
      <c r="M3" s="352"/>
      <c r="N3" s="352"/>
      <c r="O3" s="352"/>
      <c r="P3" s="35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row>
    <row r="4" spans="1:69" ht="30.75" customHeight="1">
      <c r="A4" s="351"/>
      <c r="B4" s="353" t="s">
        <v>700</v>
      </c>
      <c r="C4" s="353"/>
      <c r="D4" s="353"/>
      <c r="E4" s="353"/>
      <c r="F4" s="353"/>
      <c r="G4" s="354" t="s">
        <v>701</v>
      </c>
      <c r="H4" s="354"/>
      <c r="I4" s="354"/>
      <c r="J4" s="354"/>
      <c r="K4" s="354"/>
      <c r="L4" s="355" t="s">
        <v>23</v>
      </c>
      <c r="M4" s="355"/>
      <c r="N4" s="355"/>
      <c r="O4" s="355"/>
      <c r="P4" s="355"/>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69" s="12" customFormat="1" ht="44.25" customHeight="1">
      <c r="A5" s="351"/>
      <c r="B5" s="356" t="s">
        <v>1450</v>
      </c>
      <c r="C5" s="357" t="s">
        <v>1446</v>
      </c>
      <c r="D5" s="357" t="s">
        <v>1447</v>
      </c>
      <c r="E5" s="361" t="s">
        <v>1448</v>
      </c>
      <c r="F5" s="359" t="s">
        <v>24</v>
      </c>
      <c r="G5" s="356" t="s">
        <v>1449</v>
      </c>
      <c r="H5" s="364" t="s">
        <v>1451</v>
      </c>
      <c r="I5" s="364" t="s">
        <v>1452</v>
      </c>
      <c r="J5" s="366" t="s">
        <v>1453</v>
      </c>
      <c r="K5" s="359" t="s">
        <v>24</v>
      </c>
      <c r="L5" s="360" t="s">
        <v>702</v>
      </c>
      <c r="M5" s="357" t="s">
        <v>1454</v>
      </c>
      <c r="N5" s="357" t="s">
        <v>1455</v>
      </c>
      <c r="O5" s="361" t="s">
        <v>1448</v>
      </c>
      <c r="P5" s="359" t="s">
        <v>24</v>
      </c>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row>
    <row r="6" spans="1:69" s="13" customFormat="1" ht="13.5" hidden="1" customHeight="1">
      <c r="A6" s="351"/>
      <c r="B6" s="356"/>
      <c r="C6" s="357"/>
      <c r="D6" s="357"/>
      <c r="E6" s="361"/>
      <c r="F6" s="359"/>
      <c r="G6" s="356"/>
      <c r="H6" s="365"/>
      <c r="I6" s="365"/>
      <c r="J6" s="367"/>
      <c r="K6" s="359"/>
      <c r="L6" s="360"/>
      <c r="M6" s="357"/>
      <c r="N6" s="357"/>
      <c r="O6" s="361"/>
      <c r="P6" s="359"/>
    </row>
    <row r="7" spans="1:69" s="37" customFormat="1" ht="55.7" customHeight="1">
      <c r="A7" s="30" t="s">
        <v>1</v>
      </c>
      <c r="B7" s="100"/>
      <c r="C7" s="116">
        <f>SUM(C8:C10)</f>
        <v>36325</v>
      </c>
      <c r="D7" s="116">
        <f>SUM(D8:D10)</f>
        <v>0</v>
      </c>
      <c r="E7" s="117">
        <f>SUM(E8:E10)</f>
        <v>36325</v>
      </c>
      <c r="F7" s="101"/>
      <c r="G7" s="118"/>
      <c r="H7" s="116">
        <f>SUM(H8:H10)</f>
        <v>0</v>
      </c>
      <c r="I7" s="116">
        <f>SUM(I8:I10)</f>
        <v>0</v>
      </c>
      <c r="J7" s="117">
        <f>SUM(J8:J10)</f>
        <v>0</v>
      </c>
      <c r="K7" s="102"/>
      <c r="L7" s="119"/>
      <c r="M7" s="116">
        <f>SUM(M8:M10)</f>
        <v>36325</v>
      </c>
      <c r="N7" s="116">
        <f>SUM(N8:N10)</f>
        <v>0</v>
      </c>
      <c r="O7" s="117">
        <f>SUM(O8:O10)</f>
        <v>36325</v>
      </c>
      <c r="P7" s="120"/>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row>
    <row r="8" spans="1:69" ht="42" customHeight="1">
      <c r="A8" s="31" t="s">
        <v>2</v>
      </c>
      <c r="B8" s="104"/>
      <c r="C8" s="107">
        <v>0</v>
      </c>
      <c r="D8" s="107">
        <f>'[7]RECURSOS DE APLICAÇÃO FINANCEIR'!$H$78</f>
        <v>0</v>
      </c>
      <c r="E8" s="106">
        <f>C8+D8</f>
        <v>0</v>
      </c>
      <c r="F8" s="108"/>
      <c r="G8" s="112"/>
      <c r="H8" s="107">
        <v>0</v>
      </c>
      <c r="I8" s="107">
        <v>0</v>
      </c>
      <c r="J8" s="106">
        <f>H8+I8</f>
        <v>0</v>
      </c>
      <c r="K8" s="110"/>
      <c r="L8" s="111"/>
      <c r="M8" s="107">
        <f t="shared" ref="M8:N10" si="0">C8+H8</f>
        <v>0</v>
      </c>
      <c r="N8" s="107">
        <f t="shared" si="0"/>
        <v>0</v>
      </c>
      <c r="O8" s="106">
        <f>M8+N8</f>
        <v>0</v>
      </c>
      <c r="P8" s="103"/>
    </row>
    <row r="9" spans="1:69" ht="42" customHeight="1">
      <c r="A9" s="31" t="s">
        <v>3</v>
      </c>
      <c r="B9" s="104"/>
      <c r="C9" s="107">
        <v>21974.92</v>
      </c>
      <c r="D9" s="107">
        <v>0</v>
      </c>
      <c r="E9" s="106">
        <f>C9+D9</f>
        <v>21974.92</v>
      </c>
      <c r="F9" s="108"/>
      <c r="G9" s="112"/>
      <c r="H9" s="107">
        <v>0</v>
      </c>
      <c r="I9" s="107">
        <v>0</v>
      </c>
      <c r="J9" s="106">
        <f>H9+I9</f>
        <v>0</v>
      </c>
      <c r="K9" s="110"/>
      <c r="L9" s="111"/>
      <c r="M9" s="107">
        <f t="shared" si="0"/>
        <v>21974.92</v>
      </c>
      <c r="N9" s="107">
        <f t="shared" si="0"/>
        <v>0</v>
      </c>
      <c r="O9" s="106">
        <f>M9+N9</f>
        <v>21974.92</v>
      </c>
      <c r="P9" s="103"/>
    </row>
    <row r="10" spans="1:69" ht="42" customHeight="1">
      <c r="A10" s="31" t="s">
        <v>4</v>
      </c>
      <c r="B10" s="100"/>
      <c r="C10" s="107">
        <v>14350.08</v>
      </c>
      <c r="D10" s="107">
        <v>0</v>
      </c>
      <c r="E10" s="106">
        <f>C10+D10</f>
        <v>14350.08</v>
      </c>
      <c r="F10" s="108"/>
      <c r="G10" s="109"/>
      <c r="H10" s="107">
        <v>0</v>
      </c>
      <c r="I10" s="107">
        <v>0</v>
      </c>
      <c r="J10" s="106">
        <f>H10+I10</f>
        <v>0</v>
      </c>
      <c r="K10" s="110"/>
      <c r="L10" s="111"/>
      <c r="M10" s="107">
        <f t="shared" si="0"/>
        <v>14350.08</v>
      </c>
      <c r="N10" s="107">
        <f t="shared" si="0"/>
        <v>0</v>
      </c>
      <c r="O10" s="106">
        <f>M10+N10</f>
        <v>14350.08</v>
      </c>
      <c r="P10" s="103"/>
    </row>
    <row r="11" spans="1:69" s="37" customFormat="1" ht="56.65" customHeight="1">
      <c r="A11" s="32" t="s">
        <v>5</v>
      </c>
      <c r="B11" s="100"/>
      <c r="C11" s="116">
        <f>SUM(C12:C17)</f>
        <v>39503.4</v>
      </c>
      <c r="D11" s="116">
        <f>SUM(D12:D17)</f>
        <v>0</v>
      </c>
      <c r="E11" s="117">
        <f>SUM(E12:E17)</f>
        <v>39503.4</v>
      </c>
      <c r="F11" s="101"/>
      <c r="G11" s="118"/>
      <c r="H11" s="116">
        <f>SUM(H12:H17)</f>
        <v>0</v>
      </c>
      <c r="I11" s="116">
        <f>SUM(I12:I17)</f>
        <v>0</v>
      </c>
      <c r="J11" s="117">
        <f>SUM(J12:J17)</f>
        <v>0</v>
      </c>
      <c r="K11" s="102"/>
      <c r="L11" s="119"/>
      <c r="M11" s="116">
        <f>SUM(M12:M17)</f>
        <v>39503.4</v>
      </c>
      <c r="N11" s="116">
        <f>SUM(N12:N17)</f>
        <v>0</v>
      </c>
      <c r="O11" s="117">
        <f>SUM(O12:O17)</f>
        <v>39503.4</v>
      </c>
      <c r="P11" s="120"/>
    </row>
    <row r="12" spans="1:69" ht="56.25" customHeight="1">
      <c r="A12" s="31" t="s">
        <v>6</v>
      </c>
      <c r="B12" s="104"/>
      <c r="C12" s="107">
        <v>6422.87</v>
      </c>
      <c r="D12" s="107">
        <v>0</v>
      </c>
      <c r="E12" s="106">
        <f t="shared" ref="E12:E17" si="1">C12+D12</f>
        <v>6422.87</v>
      </c>
      <c r="F12" s="108"/>
      <c r="G12" s="112"/>
      <c r="H12" s="107">
        <v>0</v>
      </c>
      <c r="I12" s="107">
        <v>0</v>
      </c>
      <c r="J12" s="106">
        <f t="shared" ref="J12:J17" si="2">H12+I12</f>
        <v>0</v>
      </c>
      <c r="K12" s="110"/>
      <c r="L12" s="111"/>
      <c r="M12" s="107">
        <f t="shared" ref="M12:N17" si="3">C12+H12</f>
        <v>6422.87</v>
      </c>
      <c r="N12" s="107">
        <f t="shared" si="3"/>
        <v>0</v>
      </c>
      <c r="O12" s="106">
        <f t="shared" ref="O12:O17" si="4">M12+N12</f>
        <v>6422.87</v>
      </c>
      <c r="P12" s="103"/>
    </row>
    <row r="13" spans="1:69" ht="42" customHeight="1">
      <c r="A13" s="31" t="s">
        <v>7</v>
      </c>
      <c r="B13" s="100"/>
      <c r="C13" s="107">
        <v>15121.5</v>
      </c>
      <c r="D13" s="107">
        <v>0</v>
      </c>
      <c r="E13" s="106">
        <f t="shared" si="1"/>
        <v>15121.5</v>
      </c>
      <c r="F13" s="108"/>
      <c r="G13" s="109"/>
      <c r="H13" s="107">
        <v>0</v>
      </c>
      <c r="I13" s="107">
        <v>0</v>
      </c>
      <c r="J13" s="106">
        <f t="shared" si="2"/>
        <v>0</v>
      </c>
      <c r="K13" s="110"/>
      <c r="L13" s="111"/>
      <c r="M13" s="107">
        <f t="shared" si="3"/>
        <v>15121.5</v>
      </c>
      <c r="N13" s="107">
        <f t="shared" si="3"/>
        <v>0</v>
      </c>
      <c r="O13" s="106">
        <f t="shared" si="4"/>
        <v>15121.5</v>
      </c>
      <c r="P13" s="103"/>
    </row>
    <row r="14" spans="1:69" ht="42" customHeight="1">
      <c r="A14" s="31" t="s">
        <v>8</v>
      </c>
      <c r="B14" s="104"/>
      <c r="C14" s="107">
        <v>16291.05</v>
      </c>
      <c r="D14" s="107">
        <v>0</v>
      </c>
      <c r="E14" s="106">
        <f t="shared" si="1"/>
        <v>16291.05</v>
      </c>
      <c r="F14" s="108"/>
      <c r="G14" s="109"/>
      <c r="H14" s="107">
        <v>0</v>
      </c>
      <c r="I14" s="107">
        <v>0</v>
      </c>
      <c r="J14" s="106">
        <f t="shared" si="2"/>
        <v>0</v>
      </c>
      <c r="K14" s="110"/>
      <c r="L14" s="111"/>
      <c r="M14" s="107">
        <f t="shared" si="3"/>
        <v>16291.05</v>
      </c>
      <c r="N14" s="107">
        <f t="shared" si="3"/>
        <v>0</v>
      </c>
      <c r="O14" s="106">
        <f t="shared" si="4"/>
        <v>16291.05</v>
      </c>
      <c r="P14" s="103"/>
    </row>
    <row r="15" spans="1:69" ht="42" customHeight="1">
      <c r="A15" s="31" t="s">
        <v>9</v>
      </c>
      <c r="B15" s="104"/>
      <c r="C15" s="107">
        <v>1667.98</v>
      </c>
      <c r="D15" s="107">
        <v>0</v>
      </c>
      <c r="E15" s="106">
        <f t="shared" si="1"/>
        <v>1667.98</v>
      </c>
      <c r="F15" s="108"/>
      <c r="G15" s="109"/>
      <c r="H15" s="107">
        <v>0</v>
      </c>
      <c r="I15" s="107">
        <v>0</v>
      </c>
      <c r="J15" s="106">
        <f t="shared" si="2"/>
        <v>0</v>
      </c>
      <c r="K15" s="110"/>
      <c r="L15" s="111"/>
      <c r="M15" s="107">
        <f t="shared" si="3"/>
        <v>1667.98</v>
      </c>
      <c r="N15" s="107">
        <f t="shared" si="3"/>
        <v>0</v>
      </c>
      <c r="O15" s="106">
        <f t="shared" si="4"/>
        <v>1667.98</v>
      </c>
      <c r="P15" s="103"/>
    </row>
    <row r="16" spans="1:69" ht="42" customHeight="1">
      <c r="A16" s="31" t="s">
        <v>10</v>
      </c>
      <c r="B16" s="104"/>
      <c r="C16" s="107">
        <v>0</v>
      </c>
      <c r="D16" s="107">
        <v>0</v>
      </c>
      <c r="E16" s="106">
        <f t="shared" si="1"/>
        <v>0</v>
      </c>
      <c r="F16" s="108"/>
      <c r="G16" s="109"/>
      <c r="H16" s="107">
        <v>0</v>
      </c>
      <c r="I16" s="107">
        <v>0</v>
      </c>
      <c r="J16" s="106">
        <f t="shared" si="2"/>
        <v>0</v>
      </c>
      <c r="K16" s="110"/>
      <c r="L16" s="111"/>
      <c r="M16" s="107">
        <f t="shared" si="3"/>
        <v>0</v>
      </c>
      <c r="N16" s="107">
        <f t="shared" si="3"/>
        <v>0</v>
      </c>
      <c r="O16" s="106">
        <f t="shared" si="4"/>
        <v>0</v>
      </c>
      <c r="P16" s="103"/>
    </row>
    <row r="17" spans="1:16" ht="42" customHeight="1">
      <c r="A17" s="31" t="s">
        <v>11</v>
      </c>
      <c r="B17" s="100"/>
      <c r="C17" s="107">
        <v>0</v>
      </c>
      <c r="D17" s="107">
        <v>0</v>
      </c>
      <c r="E17" s="106">
        <f t="shared" si="1"/>
        <v>0</v>
      </c>
      <c r="F17" s="108"/>
      <c r="G17" s="109"/>
      <c r="H17" s="107">
        <v>0</v>
      </c>
      <c r="I17" s="107">
        <v>0</v>
      </c>
      <c r="J17" s="106">
        <f t="shared" si="2"/>
        <v>0</v>
      </c>
      <c r="K17" s="110"/>
      <c r="L17" s="111"/>
      <c r="M17" s="107">
        <f t="shared" si="3"/>
        <v>0</v>
      </c>
      <c r="N17" s="107">
        <f t="shared" si="3"/>
        <v>0</v>
      </c>
      <c r="O17" s="106">
        <f t="shared" si="4"/>
        <v>0</v>
      </c>
      <c r="P17" s="103"/>
    </row>
    <row r="18" spans="1:16" s="37" customFormat="1" ht="49.7" customHeight="1">
      <c r="A18" s="32" t="s">
        <v>18</v>
      </c>
      <c r="B18" s="100"/>
      <c r="C18" s="116">
        <f>SUM(C19:C20)</f>
        <v>4143.42</v>
      </c>
      <c r="D18" s="116">
        <f>SUM(D19:D20)</f>
        <v>0</v>
      </c>
      <c r="E18" s="117">
        <f>SUM(E19:E20)</f>
        <v>4143.42</v>
      </c>
      <c r="F18" s="101"/>
      <c r="G18" s="118"/>
      <c r="H18" s="116">
        <f>SUM(H19:H20)</f>
        <v>254.5</v>
      </c>
      <c r="I18" s="116">
        <f>SUM(I19:I20)</f>
        <v>0</v>
      </c>
      <c r="J18" s="117">
        <f>SUM(J19:J20)</f>
        <v>254.5</v>
      </c>
      <c r="K18" s="102"/>
      <c r="L18" s="119"/>
      <c r="M18" s="116">
        <f>SUM(M19:M20)</f>
        <v>4397.92</v>
      </c>
      <c r="N18" s="116">
        <f>SUM(N19:N20)</f>
        <v>0</v>
      </c>
      <c r="O18" s="117">
        <f>SUM(O19:O20)</f>
        <v>4397.92</v>
      </c>
      <c r="P18" s="120"/>
    </row>
    <row r="19" spans="1:16" ht="42" customHeight="1">
      <c r="A19" s="31" t="s">
        <v>12</v>
      </c>
      <c r="B19" s="104"/>
      <c r="C19" s="107">
        <v>4143.42</v>
      </c>
      <c r="D19" s="107">
        <v>0</v>
      </c>
      <c r="E19" s="106">
        <f>C19+D19</f>
        <v>4143.42</v>
      </c>
      <c r="F19" s="108"/>
      <c r="G19" s="109"/>
      <c r="H19" s="107">
        <v>0</v>
      </c>
      <c r="I19" s="107">
        <v>0</v>
      </c>
      <c r="J19" s="106">
        <f>H19+I19</f>
        <v>0</v>
      </c>
      <c r="K19" s="110"/>
      <c r="L19" s="111"/>
      <c r="M19" s="107">
        <f t="shared" ref="M19:N21" si="5">C19+H19</f>
        <v>4143.42</v>
      </c>
      <c r="N19" s="107">
        <f t="shared" si="5"/>
        <v>0</v>
      </c>
      <c r="O19" s="106">
        <f>M19+N19</f>
        <v>4143.42</v>
      </c>
      <c r="P19" s="103"/>
    </row>
    <row r="20" spans="1:16" ht="42" customHeight="1">
      <c r="A20" s="31" t="s">
        <v>19</v>
      </c>
      <c r="B20" s="104"/>
      <c r="C20" s="107">
        <v>0</v>
      </c>
      <c r="D20" s="107">
        <v>0</v>
      </c>
      <c r="E20" s="106">
        <f>C20+D20</f>
        <v>0</v>
      </c>
      <c r="F20" s="108"/>
      <c r="G20" s="109"/>
      <c r="H20" s="107">
        <v>254.5</v>
      </c>
      <c r="I20" s="107">
        <v>0</v>
      </c>
      <c r="J20" s="106">
        <f>H20+I20</f>
        <v>254.5</v>
      </c>
      <c r="K20" s="110"/>
      <c r="L20" s="111"/>
      <c r="M20" s="107">
        <f t="shared" si="5"/>
        <v>254.5</v>
      </c>
      <c r="N20" s="107">
        <f t="shared" si="5"/>
        <v>0</v>
      </c>
      <c r="O20" s="106">
        <f>M20+N20</f>
        <v>254.5</v>
      </c>
      <c r="P20" s="103"/>
    </row>
    <row r="21" spans="1:16" ht="42" customHeight="1">
      <c r="A21" s="32" t="s">
        <v>20</v>
      </c>
      <c r="B21" s="104"/>
      <c r="C21" s="107">
        <v>0</v>
      </c>
      <c r="D21" s="107">
        <v>0</v>
      </c>
      <c r="E21" s="106">
        <f>C21+D21</f>
        <v>0</v>
      </c>
      <c r="F21" s="108"/>
      <c r="G21" s="109"/>
      <c r="H21" s="107">
        <v>0</v>
      </c>
      <c r="I21" s="107">
        <v>0</v>
      </c>
      <c r="J21" s="106">
        <f>H21+I21</f>
        <v>0</v>
      </c>
      <c r="K21" s="110"/>
      <c r="L21" s="111"/>
      <c r="M21" s="107">
        <f t="shared" si="5"/>
        <v>0</v>
      </c>
      <c r="N21" s="107">
        <f t="shared" si="5"/>
        <v>0</v>
      </c>
      <c r="O21" s="106">
        <f>M21+N21</f>
        <v>0</v>
      </c>
      <c r="P21" s="103"/>
    </row>
    <row r="22" spans="1:16" ht="27" customHeight="1">
      <c r="A22" s="33" t="s">
        <v>25</v>
      </c>
      <c r="B22" s="113">
        <v>257555.81</v>
      </c>
      <c r="C22" s="113">
        <f>C7+C11+C18+C21</f>
        <v>79971.819999999992</v>
      </c>
      <c r="D22" s="113">
        <f>D7+D11+D18+D21</f>
        <v>0</v>
      </c>
      <c r="E22" s="114">
        <f>E7+E11+E18+E21</f>
        <v>79971.819999999992</v>
      </c>
      <c r="F22" s="115">
        <f>E22/B22*100</f>
        <v>31.050287702692476</v>
      </c>
      <c r="G22" s="113">
        <v>34994.689999999995</v>
      </c>
      <c r="H22" s="113">
        <f>H7+H11+H18+H21</f>
        <v>254.5</v>
      </c>
      <c r="I22" s="113">
        <f>I7+I11+I18+I21</f>
        <v>0</v>
      </c>
      <c r="J22" s="114">
        <f>J7+J11+J18+J21</f>
        <v>254.5</v>
      </c>
      <c r="K22" s="115">
        <f>J22/G22*100</f>
        <v>0.72725319184139092</v>
      </c>
      <c r="L22" s="113">
        <f>(B22+G22)</f>
        <v>292550.5</v>
      </c>
      <c r="M22" s="113">
        <f>M7+M11+M18+M21</f>
        <v>80226.319999999992</v>
      </c>
      <c r="N22" s="113">
        <f>N7+N11+N18+N21</f>
        <v>0</v>
      </c>
      <c r="O22" s="114">
        <f>O7+O11+O18+O21</f>
        <v>80226.319999999992</v>
      </c>
      <c r="P22" s="105">
        <f>O22/L22*100</f>
        <v>27.42306712858122</v>
      </c>
    </row>
    <row r="23" spans="1:16" s="29" customFormat="1" ht="21.95" customHeight="1">
      <c r="A23" s="362"/>
      <c r="B23" s="362"/>
      <c r="C23" s="362"/>
      <c r="D23" s="362"/>
      <c r="E23" s="362"/>
      <c r="F23" s="362"/>
      <c r="G23" s="362"/>
      <c r="H23" s="362"/>
      <c r="I23" s="362"/>
      <c r="J23" s="362"/>
      <c r="K23" s="362"/>
      <c r="L23" s="362"/>
      <c r="M23" s="362"/>
      <c r="N23" s="362"/>
      <c r="O23" s="362"/>
      <c r="P23" s="362"/>
    </row>
    <row r="24" spans="1:16" s="29" customFormat="1" ht="24.75" customHeight="1">
      <c r="A24" s="363" t="s">
        <v>22</v>
      </c>
      <c r="B24" s="363"/>
      <c r="C24" s="363"/>
      <c r="D24" s="363"/>
      <c r="E24" s="363"/>
      <c r="F24" s="363"/>
      <c r="G24" s="363"/>
      <c r="H24" s="363"/>
      <c r="I24" s="363"/>
      <c r="J24" s="363"/>
      <c r="K24" s="363"/>
      <c r="L24" s="363"/>
      <c r="M24" s="363"/>
      <c r="N24" s="363"/>
      <c r="O24" s="363"/>
      <c r="P24" s="363"/>
    </row>
    <row r="25" spans="1:16" ht="71.25" customHeight="1">
      <c r="A25" s="358" t="s">
        <v>26</v>
      </c>
      <c r="B25" s="358"/>
      <c r="C25" s="358"/>
      <c r="D25" s="358"/>
      <c r="E25" s="358"/>
      <c r="F25" s="358"/>
      <c r="G25" s="358"/>
      <c r="H25" s="358"/>
      <c r="I25" s="358"/>
      <c r="J25" s="358"/>
      <c r="K25" s="358"/>
      <c r="L25" s="358"/>
      <c r="M25" s="358"/>
      <c r="N25" s="358"/>
      <c r="O25" s="358"/>
      <c r="P25" s="358"/>
    </row>
  </sheetData>
  <sheetProtection selectLockedCells="1" selectUnlockedCells="1"/>
  <mergeCells count="25">
    <mergeCell ref="A25:P25"/>
    <mergeCell ref="K5:K6"/>
    <mergeCell ref="L5:L6"/>
    <mergeCell ref="M5:M6"/>
    <mergeCell ref="N5:N6"/>
    <mergeCell ref="O5:O6"/>
    <mergeCell ref="P5:P6"/>
    <mergeCell ref="E5:E6"/>
    <mergeCell ref="D5:D6"/>
    <mergeCell ref="A23:P23"/>
    <mergeCell ref="A24:P24"/>
    <mergeCell ref="F5:F6"/>
    <mergeCell ref="G5:G6"/>
    <mergeCell ref="H5:H6"/>
    <mergeCell ref="I5:I6"/>
    <mergeCell ref="J5:J6"/>
    <mergeCell ref="A1:K1"/>
    <mergeCell ref="A2:K2"/>
    <mergeCell ref="A3:A6"/>
    <mergeCell ref="B3:P3"/>
    <mergeCell ref="B4:F4"/>
    <mergeCell ref="G4:K4"/>
    <mergeCell ref="L4:P4"/>
    <mergeCell ref="B5:B6"/>
    <mergeCell ref="C5:C6"/>
  </mergeCells>
  <conditionalFormatting sqref="B10">
    <cfRule type="cellIs" dxfId="2" priority="1" stopIfTrue="1" operator="notEqual">
      <formula>'3- Orçamento Global '!$W$10*'3- Orçamento Global '!$Y$10</formula>
    </cfRule>
  </conditionalFormatting>
  <conditionalFormatting sqref="G10">
    <cfRule type="cellIs" dxfId="1" priority="2" stopIfTrue="1" operator="notEqual">
      <formula>'3- Orçamento Global '!$W$10*'3- Orçamento Global '!$Z$10</formula>
    </cfRule>
  </conditionalFormatting>
  <conditionalFormatting sqref="P22 F7:F22 B7 K7:K22 G7">
    <cfRule type="cellIs" dxfId="0" priority="3" stopIfTrue="1" operator="notEqual">
      <formula>'3- Orçamento Global '!$W$7*'3- Orçamento Global '!$Y$7</formula>
    </cfRule>
  </conditionalFormatting>
  <pageMargins left="0.75" right="0.19685039370078741" top="0.39370078740157483" bottom="0.15748031496062992" header="0.51181102362204722" footer="0.51181102362204722"/>
  <pageSetup paperSize="8" scale="77" firstPageNumber="0" orientation="landscape" horizontalDpi="300" verticalDpi="300" r:id="rId1"/>
  <headerFooter alignWithMargins="0"/>
  <rowBreaks count="1" manualBreakCount="1">
    <brk id="17" max="16383" man="1"/>
  </rowBreaks>
</worksheet>
</file>

<file path=xl/worksheets/sheet5.xml><?xml version="1.0" encoding="utf-8"?>
<worksheet xmlns="http://schemas.openxmlformats.org/spreadsheetml/2006/main" xmlns:r="http://schemas.openxmlformats.org/officeDocument/2006/relationships">
  <dimension ref="A1:V219"/>
  <sheetViews>
    <sheetView zoomScale="70" zoomScaleNormal="70" zoomScaleSheetLayoutView="70" workbookViewId="0">
      <selection activeCell="A106" sqref="A106:H106"/>
    </sheetView>
  </sheetViews>
  <sheetFormatPr defaultRowHeight="12.75"/>
  <cols>
    <col min="1" max="1" width="47.42578125" style="34" customWidth="1"/>
    <col min="2" max="2" width="27.5703125" style="35" customWidth="1"/>
    <col min="3" max="3" width="35.140625" style="35" customWidth="1"/>
    <col min="4" max="4" width="33.5703125" style="35" customWidth="1"/>
    <col min="5" max="5" width="46.42578125" style="35" customWidth="1"/>
    <col min="6" max="6" width="46.7109375" style="35" customWidth="1"/>
    <col min="7" max="7" width="35.140625" style="35" customWidth="1"/>
    <col min="8" max="8" width="36.85546875" style="35" customWidth="1"/>
    <col min="9" max="9" width="16" style="34" customWidth="1"/>
    <col min="10" max="10" width="13.85546875" style="34" customWidth="1"/>
    <col min="11" max="11" width="14.85546875" style="34" customWidth="1"/>
    <col min="12" max="16384" width="9.140625" style="34"/>
  </cols>
  <sheetData>
    <row r="1" spans="1:22" ht="27" customHeight="1">
      <c r="A1" s="338" t="s">
        <v>1428</v>
      </c>
      <c r="B1" s="338"/>
      <c r="C1" s="338"/>
      <c r="D1" s="338"/>
      <c r="E1" s="338"/>
      <c r="F1" s="338"/>
      <c r="G1" s="338"/>
      <c r="H1" s="338"/>
    </row>
    <row r="2" spans="1:22" ht="24.75" customHeight="1">
      <c r="A2" s="368" t="s">
        <v>27</v>
      </c>
      <c r="B2" s="368"/>
      <c r="C2" s="368"/>
      <c r="D2" s="368"/>
      <c r="E2" s="368"/>
      <c r="F2" s="368"/>
      <c r="G2" s="368"/>
      <c r="H2" s="368"/>
    </row>
    <row r="3" spans="1:22" s="37" customFormat="1" ht="12.95" customHeight="1">
      <c r="A3" s="369" t="s">
        <v>28</v>
      </c>
      <c r="B3" s="370" t="s">
        <v>29</v>
      </c>
      <c r="C3" s="370"/>
      <c r="D3" s="370"/>
      <c r="E3" s="370"/>
      <c r="F3" s="370"/>
      <c r="G3" s="370"/>
      <c r="H3" s="370"/>
    </row>
    <row r="4" spans="1:22" s="38" customFormat="1" ht="21.75" customHeight="1">
      <c r="A4" s="369"/>
      <c r="B4" s="370"/>
      <c r="C4" s="370"/>
      <c r="D4" s="370"/>
      <c r="E4" s="370"/>
      <c r="F4" s="370"/>
      <c r="G4" s="370"/>
      <c r="H4" s="370"/>
    </row>
    <row r="5" spans="1:22" s="37" customFormat="1" ht="25.5" customHeight="1">
      <c r="A5" s="369"/>
      <c r="B5" s="369" t="s">
        <v>30</v>
      </c>
      <c r="C5" s="369"/>
      <c r="D5" s="369"/>
      <c r="E5" s="371" t="s">
        <v>1426</v>
      </c>
      <c r="F5" s="371" t="s">
        <v>1427</v>
      </c>
      <c r="G5" s="372" t="s">
        <v>1074</v>
      </c>
      <c r="H5" s="372" t="s">
        <v>1075</v>
      </c>
    </row>
    <row r="6" spans="1:22" s="37" customFormat="1" ht="16.5" customHeight="1">
      <c r="A6" s="369"/>
      <c r="B6" s="369"/>
      <c r="C6" s="369"/>
      <c r="D6" s="369"/>
      <c r="E6" s="371"/>
      <c r="F6" s="371"/>
      <c r="G6" s="372"/>
      <c r="H6" s="372"/>
    </row>
    <row r="7" spans="1:22" s="37" customFormat="1" ht="116.45" customHeight="1">
      <c r="A7" s="369"/>
      <c r="B7" s="36" t="s">
        <v>31</v>
      </c>
      <c r="C7" s="36" t="s">
        <v>32</v>
      </c>
      <c r="D7" s="36" t="s">
        <v>33</v>
      </c>
      <c r="E7" s="36" t="s">
        <v>34</v>
      </c>
      <c r="F7" s="36" t="s">
        <v>35</v>
      </c>
      <c r="G7" s="372"/>
      <c r="H7" s="372"/>
    </row>
    <row r="8" spans="1:22" ht="116.85" customHeight="1">
      <c r="A8" s="373" t="s">
        <v>36</v>
      </c>
      <c r="B8" s="39">
        <v>33</v>
      </c>
      <c r="C8" s="39" t="s">
        <v>37</v>
      </c>
      <c r="D8" s="39" t="s">
        <v>38</v>
      </c>
      <c r="E8" s="40" t="s">
        <v>39</v>
      </c>
      <c r="F8" s="40" t="s">
        <v>40</v>
      </c>
      <c r="G8" s="40" t="s">
        <v>41</v>
      </c>
      <c r="H8" s="40" t="s">
        <v>41</v>
      </c>
    </row>
    <row r="9" spans="1:22" ht="54.75" customHeight="1">
      <c r="A9" s="373"/>
      <c r="B9" s="374" t="s">
        <v>42</v>
      </c>
      <c r="C9" s="374"/>
      <c r="D9" s="374"/>
      <c r="E9" s="374"/>
      <c r="F9" s="374"/>
      <c r="G9" s="374"/>
      <c r="H9" s="374"/>
    </row>
    <row r="10" spans="1:22" ht="113.25" customHeight="1">
      <c r="A10" s="41" t="s">
        <v>2</v>
      </c>
      <c r="B10" s="42">
        <v>17</v>
      </c>
      <c r="C10" s="43" t="s">
        <v>43</v>
      </c>
      <c r="D10" s="43" t="s">
        <v>44</v>
      </c>
      <c r="E10" s="44" t="s">
        <v>45</v>
      </c>
      <c r="F10" s="44" t="s">
        <v>45</v>
      </c>
      <c r="G10" s="44" t="s">
        <v>41</v>
      </c>
      <c r="H10" s="44" t="s">
        <v>41</v>
      </c>
    </row>
    <row r="11" spans="1:22" s="48" customFormat="1" ht="109.5" customHeight="1">
      <c r="A11" s="45" t="s">
        <v>46</v>
      </c>
      <c r="B11" s="46">
        <v>17</v>
      </c>
      <c r="C11" s="46" t="s">
        <v>47</v>
      </c>
      <c r="D11" s="46" t="s">
        <v>48</v>
      </c>
      <c r="E11" s="47" t="s">
        <v>49</v>
      </c>
      <c r="F11" s="47" t="s">
        <v>49</v>
      </c>
      <c r="G11" s="47" t="s">
        <v>41</v>
      </c>
      <c r="H11" s="47" t="s">
        <v>41</v>
      </c>
    </row>
    <row r="12" spans="1:22" s="51" customFormat="1" ht="50.25" customHeight="1">
      <c r="A12" s="287" t="s">
        <v>453</v>
      </c>
      <c r="B12" s="282">
        <v>7</v>
      </c>
      <c r="C12" s="288" t="s">
        <v>454</v>
      </c>
      <c r="D12" s="289" t="s">
        <v>455</v>
      </c>
      <c r="E12" s="290">
        <v>7</v>
      </c>
      <c r="F12" s="290">
        <f>E12</f>
        <v>7</v>
      </c>
      <c r="G12" s="291">
        <f>E12/B12</f>
        <v>1</v>
      </c>
      <c r="H12" s="291">
        <f>F12/B12</f>
        <v>1</v>
      </c>
    </row>
    <row r="13" spans="1:22" s="51" customFormat="1" ht="42" customHeight="1">
      <c r="A13" s="287" t="s">
        <v>1429</v>
      </c>
      <c r="B13" s="282">
        <v>1</v>
      </c>
      <c r="C13" s="288" t="s">
        <v>1431</v>
      </c>
      <c r="D13" s="289" t="s">
        <v>1430</v>
      </c>
      <c r="E13" s="290">
        <v>1</v>
      </c>
      <c r="F13" s="290">
        <v>1</v>
      </c>
      <c r="G13" s="291">
        <f>E13/B13</f>
        <v>1</v>
      </c>
      <c r="H13" s="291">
        <f>F13/B13</f>
        <v>1</v>
      </c>
    </row>
    <row r="14" spans="1:22" ht="126.75" customHeight="1">
      <c r="A14" s="45" t="s">
        <v>50</v>
      </c>
      <c r="B14" s="46">
        <v>100</v>
      </c>
      <c r="C14" s="46" t="s">
        <v>710</v>
      </c>
      <c r="D14" s="46" t="s">
        <v>51</v>
      </c>
      <c r="E14" s="52" t="s">
        <v>52</v>
      </c>
      <c r="F14" s="52" t="s">
        <v>52</v>
      </c>
      <c r="G14" s="47" t="s">
        <v>41</v>
      </c>
      <c r="H14" s="47" t="s">
        <v>41</v>
      </c>
      <c r="I14" s="51"/>
      <c r="J14" s="51"/>
      <c r="K14" s="51"/>
      <c r="L14" s="51"/>
      <c r="M14" s="51"/>
      <c r="N14" s="51"/>
      <c r="O14" s="51"/>
      <c r="P14" s="51"/>
      <c r="Q14" s="51"/>
      <c r="R14" s="51"/>
      <c r="S14" s="51"/>
      <c r="T14" s="51"/>
      <c r="U14" s="51"/>
      <c r="V14" s="51"/>
    </row>
    <row r="15" spans="1:22" s="51" customFormat="1" ht="50.25" customHeight="1">
      <c r="A15" s="287" t="s">
        <v>453</v>
      </c>
      <c r="B15" s="283">
        <v>7</v>
      </c>
      <c r="C15" s="288" t="s">
        <v>711</v>
      </c>
      <c r="D15" s="288" t="s">
        <v>455</v>
      </c>
      <c r="E15" s="292">
        <v>7</v>
      </c>
      <c r="F15" s="292">
        <f>E15</f>
        <v>7</v>
      </c>
      <c r="G15" s="293">
        <f>E15/B15</f>
        <v>1</v>
      </c>
      <c r="H15" s="291">
        <f>F15/B15</f>
        <v>1</v>
      </c>
    </row>
    <row r="16" spans="1:22" s="51" customFormat="1" ht="42" customHeight="1">
      <c r="A16" s="287" t="s">
        <v>1429</v>
      </c>
      <c r="B16" s="282">
        <v>1</v>
      </c>
      <c r="C16" s="288" t="s">
        <v>1431</v>
      </c>
      <c r="D16" s="289" t="s">
        <v>1430</v>
      </c>
      <c r="E16" s="290">
        <v>1</v>
      </c>
      <c r="F16" s="290">
        <v>1</v>
      </c>
      <c r="G16" s="293">
        <f>E16/B16</f>
        <v>1</v>
      </c>
      <c r="H16" s="291">
        <f>F16/B16</f>
        <v>1</v>
      </c>
    </row>
    <row r="17" spans="1:14" ht="96" customHeight="1">
      <c r="A17" s="45" t="s">
        <v>53</v>
      </c>
      <c r="B17" s="46">
        <v>1</v>
      </c>
      <c r="C17" s="46" t="s">
        <v>54</v>
      </c>
      <c r="D17" s="46" t="s">
        <v>55</v>
      </c>
      <c r="E17" s="47" t="s">
        <v>56</v>
      </c>
      <c r="F17" s="47" t="s">
        <v>56</v>
      </c>
      <c r="G17" s="47" t="s">
        <v>41</v>
      </c>
      <c r="H17" s="47" t="s">
        <v>41</v>
      </c>
      <c r="I17" s="51"/>
      <c r="J17" s="51"/>
      <c r="K17" s="51"/>
      <c r="L17" s="51"/>
      <c r="M17" s="51"/>
      <c r="N17" s="51"/>
    </row>
    <row r="18" spans="1:14" s="51" customFormat="1" ht="50.25" customHeight="1">
      <c r="A18" s="287" t="s">
        <v>453</v>
      </c>
      <c r="B18" s="283">
        <v>6</v>
      </c>
      <c r="C18" s="288" t="s">
        <v>456</v>
      </c>
      <c r="D18" s="288" t="s">
        <v>455</v>
      </c>
      <c r="E18" s="290">
        <v>6</v>
      </c>
      <c r="F18" s="290">
        <v>6</v>
      </c>
      <c r="G18" s="291">
        <f>E18/B18</f>
        <v>1</v>
      </c>
      <c r="H18" s="291">
        <f>F18/B18</f>
        <v>1</v>
      </c>
    </row>
    <row r="19" spans="1:14" s="51" customFormat="1" ht="42" customHeight="1">
      <c r="A19" s="287" t="s">
        <v>1433</v>
      </c>
      <c r="B19" s="282">
        <v>1</v>
      </c>
      <c r="C19" s="288" t="s">
        <v>1432</v>
      </c>
      <c r="D19" s="289" t="s">
        <v>1430</v>
      </c>
      <c r="E19" s="290">
        <v>1</v>
      </c>
      <c r="F19" s="290">
        <v>1</v>
      </c>
      <c r="G19" s="291">
        <f>E19/B19</f>
        <v>1</v>
      </c>
      <c r="H19" s="291">
        <f>F19/B19</f>
        <v>1</v>
      </c>
    </row>
    <row r="20" spans="1:14" ht="124.5" customHeight="1">
      <c r="A20" s="375" t="s">
        <v>3</v>
      </c>
      <c r="B20" s="154">
        <v>14</v>
      </c>
      <c r="C20" s="159" t="s">
        <v>57</v>
      </c>
      <c r="D20" s="159" t="s">
        <v>58</v>
      </c>
      <c r="E20" s="158" t="s">
        <v>59</v>
      </c>
      <c r="F20" s="54" t="s">
        <v>59</v>
      </c>
      <c r="G20" s="44" t="s">
        <v>41</v>
      </c>
      <c r="H20" s="44" t="s">
        <v>41</v>
      </c>
    </row>
    <row r="21" spans="1:14" ht="42.95" customHeight="1">
      <c r="A21" s="375"/>
      <c r="B21" s="376" t="s">
        <v>60</v>
      </c>
      <c r="C21" s="377"/>
      <c r="D21" s="377"/>
      <c r="E21" s="376"/>
      <c r="F21" s="376"/>
      <c r="G21" s="376"/>
      <c r="H21" s="376"/>
    </row>
    <row r="22" spans="1:14" s="48" customFormat="1" ht="130.5" customHeight="1">
      <c r="A22" s="45" t="s">
        <v>61</v>
      </c>
      <c r="B22" s="46">
        <v>50</v>
      </c>
      <c r="C22" s="46" t="s">
        <v>62</v>
      </c>
      <c r="D22" s="46" t="s">
        <v>63</v>
      </c>
      <c r="E22" s="47" t="s">
        <v>64</v>
      </c>
      <c r="F22" s="47" t="s">
        <v>64</v>
      </c>
      <c r="G22" s="47" t="s">
        <v>41</v>
      </c>
      <c r="H22" s="47" t="s">
        <v>41</v>
      </c>
    </row>
    <row r="23" spans="1:14" ht="35.25" customHeight="1">
      <c r="A23" s="300" t="s">
        <v>453</v>
      </c>
      <c r="B23" s="284">
        <v>45</v>
      </c>
      <c r="C23" s="294" t="s">
        <v>716</v>
      </c>
      <c r="D23" s="295" t="s">
        <v>455</v>
      </c>
      <c r="E23" s="292">
        <v>40</v>
      </c>
      <c r="F23" s="292">
        <v>40</v>
      </c>
      <c r="G23" s="291">
        <f>E23/B23</f>
        <v>0.88888888888888884</v>
      </c>
      <c r="H23" s="291">
        <f>F23/B23</f>
        <v>0.88888888888888884</v>
      </c>
    </row>
    <row r="24" spans="1:14" ht="33.75" customHeight="1">
      <c r="A24" s="287" t="s">
        <v>1429</v>
      </c>
      <c r="B24" s="282">
        <v>1</v>
      </c>
      <c r="C24" s="288" t="s">
        <v>1431</v>
      </c>
      <c r="D24" s="289" t="s">
        <v>1430</v>
      </c>
      <c r="E24" s="290">
        <v>1</v>
      </c>
      <c r="F24" s="290">
        <v>1</v>
      </c>
      <c r="G24" s="291">
        <f>E24/B24</f>
        <v>1</v>
      </c>
      <c r="H24" s="291">
        <f>F24/B24</f>
        <v>1</v>
      </c>
    </row>
    <row r="25" spans="1:14" s="48" customFormat="1" ht="136.5" customHeight="1">
      <c r="A25" s="45" t="s">
        <v>65</v>
      </c>
      <c r="B25" s="46">
        <v>50</v>
      </c>
      <c r="C25" s="46" t="s">
        <v>66</v>
      </c>
      <c r="D25" s="46" t="s">
        <v>63</v>
      </c>
      <c r="E25" s="47" t="s">
        <v>67</v>
      </c>
      <c r="F25" s="47" t="s">
        <v>67</v>
      </c>
      <c r="G25" s="47" t="s">
        <v>41</v>
      </c>
      <c r="H25" s="47" t="s">
        <v>41</v>
      </c>
    </row>
    <row r="26" spans="1:14" s="51" customFormat="1" ht="38.25" customHeight="1">
      <c r="A26" s="300" t="s">
        <v>453</v>
      </c>
      <c r="B26" s="284">
        <v>31</v>
      </c>
      <c r="C26" s="294" t="s">
        <v>717</v>
      </c>
      <c r="D26" s="294" t="s">
        <v>455</v>
      </c>
      <c r="E26" s="292">
        <v>35</v>
      </c>
      <c r="F26" s="292">
        <v>35</v>
      </c>
      <c r="G26" s="291">
        <f>E26/B26</f>
        <v>1.1290322580645162</v>
      </c>
      <c r="H26" s="291">
        <f>F26/B26</f>
        <v>1.1290322580645162</v>
      </c>
    </row>
    <row r="27" spans="1:14" s="51" customFormat="1" ht="39.75" customHeight="1">
      <c r="A27" s="287" t="s">
        <v>1429</v>
      </c>
      <c r="B27" s="282">
        <v>1</v>
      </c>
      <c r="C27" s="318" t="s">
        <v>1431</v>
      </c>
      <c r="D27" s="319" t="s">
        <v>1430</v>
      </c>
      <c r="E27" s="290">
        <v>1</v>
      </c>
      <c r="F27" s="290">
        <v>1</v>
      </c>
      <c r="G27" s="291">
        <f>E27/B27</f>
        <v>1</v>
      </c>
      <c r="H27" s="291">
        <f>F27/B27</f>
        <v>1</v>
      </c>
    </row>
    <row r="28" spans="1:14" ht="115.5" customHeight="1">
      <c r="A28" s="375" t="s">
        <v>4</v>
      </c>
      <c r="B28" s="154">
        <v>11</v>
      </c>
      <c r="C28" s="159" t="s">
        <v>68</v>
      </c>
      <c r="D28" s="159" t="s">
        <v>69</v>
      </c>
      <c r="E28" s="158" t="s">
        <v>70</v>
      </c>
      <c r="F28" s="44" t="s">
        <v>70</v>
      </c>
      <c r="G28" s="44" t="s">
        <v>41</v>
      </c>
      <c r="H28" s="44" t="s">
        <v>41</v>
      </c>
    </row>
    <row r="29" spans="1:14" ht="66.75" customHeight="1">
      <c r="A29" s="375"/>
      <c r="B29" s="378" t="s">
        <v>71</v>
      </c>
      <c r="C29" s="379"/>
      <c r="D29" s="379"/>
      <c r="E29" s="378"/>
      <c r="F29" s="378"/>
      <c r="G29" s="378"/>
      <c r="H29" s="378"/>
    </row>
    <row r="30" spans="1:14" ht="119.25" customHeight="1">
      <c r="A30" s="45" t="s">
        <v>72</v>
      </c>
      <c r="B30" s="46">
        <v>100</v>
      </c>
      <c r="C30" s="55" t="s">
        <v>73</v>
      </c>
      <c r="D30" s="55" t="s">
        <v>74</v>
      </c>
      <c r="E30" s="47" t="s">
        <v>75</v>
      </c>
      <c r="F30" s="47" t="s">
        <v>75</v>
      </c>
      <c r="G30" s="47" t="s">
        <v>41</v>
      </c>
      <c r="H30" s="47" t="s">
        <v>41</v>
      </c>
    </row>
    <row r="31" spans="1:14" ht="14.25" customHeight="1">
      <c r="A31" s="49"/>
      <c r="B31" s="50"/>
      <c r="C31" s="50"/>
      <c r="D31" s="50"/>
      <c r="E31" s="50"/>
      <c r="F31" s="50"/>
      <c r="G31" s="50"/>
      <c r="H31" s="50"/>
    </row>
    <row r="32" spans="1:14" ht="14.25" customHeight="1">
      <c r="A32" s="49"/>
      <c r="B32" s="50"/>
      <c r="C32" s="322"/>
      <c r="D32" s="322"/>
      <c r="E32" s="50"/>
      <c r="F32" s="50"/>
      <c r="G32" s="50"/>
      <c r="H32" s="50"/>
    </row>
    <row r="33" spans="1:8" ht="104.25" customHeight="1">
      <c r="A33" s="45" t="s">
        <v>76</v>
      </c>
      <c r="B33" s="320">
        <v>13</v>
      </c>
      <c r="C33" s="324" t="s">
        <v>77</v>
      </c>
      <c r="D33" s="324" t="s">
        <v>78</v>
      </c>
      <c r="E33" s="321" t="s">
        <v>79</v>
      </c>
      <c r="F33" s="52" t="s">
        <v>79</v>
      </c>
      <c r="G33" s="47" t="s">
        <v>41</v>
      </c>
      <c r="H33" s="47" t="s">
        <v>41</v>
      </c>
    </row>
    <row r="34" spans="1:8" ht="15" customHeight="1">
      <c r="A34" s="49"/>
      <c r="B34" s="50"/>
      <c r="C34" s="323"/>
      <c r="D34" s="323"/>
      <c r="E34" s="50"/>
      <c r="F34" s="50"/>
      <c r="G34" s="50"/>
      <c r="H34" s="50"/>
    </row>
    <row r="35" spans="1:8" ht="15" customHeight="1">
      <c r="A35" s="49"/>
      <c r="B35" s="50"/>
      <c r="C35" s="322"/>
      <c r="D35" s="322"/>
      <c r="E35" s="50"/>
      <c r="F35" s="50"/>
      <c r="G35" s="50"/>
      <c r="H35" s="50"/>
    </row>
    <row r="36" spans="1:8" ht="103.5" customHeight="1">
      <c r="A36" s="45" t="s">
        <v>80</v>
      </c>
      <c r="B36" s="320">
        <v>11</v>
      </c>
      <c r="C36" s="324" t="s">
        <v>81</v>
      </c>
      <c r="D36" s="324" t="s">
        <v>69</v>
      </c>
      <c r="E36" s="321" t="s">
        <v>82</v>
      </c>
      <c r="F36" s="47" t="s">
        <v>82</v>
      </c>
      <c r="G36" s="47" t="s">
        <v>41</v>
      </c>
      <c r="H36" s="47" t="s">
        <v>41</v>
      </c>
    </row>
    <row r="37" spans="1:8" s="148" customFormat="1" ht="83.25" customHeight="1">
      <c r="A37" s="300" t="s">
        <v>453</v>
      </c>
      <c r="B37" s="284">
        <v>44</v>
      </c>
      <c r="C37" s="294" t="s">
        <v>718</v>
      </c>
      <c r="D37" s="296" t="s">
        <v>455</v>
      </c>
      <c r="E37" s="297">
        <v>47</v>
      </c>
      <c r="F37" s="297">
        <v>47</v>
      </c>
      <c r="G37" s="298">
        <f>E37/B37</f>
        <v>1.0681818181818181</v>
      </c>
      <c r="H37" s="298">
        <f>F37/B37</f>
        <v>1.0681818181818181</v>
      </c>
    </row>
    <row r="38" spans="1:8" s="148" customFormat="1" ht="60" customHeight="1">
      <c r="A38" s="287" t="s">
        <v>1429</v>
      </c>
      <c r="B38" s="282">
        <v>1</v>
      </c>
      <c r="C38" s="288" t="s">
        <v>1431</v>
      </c>
      <c r="D38" s="289" t="s">
        <v>1430</v>
      </c>
      <c r="E38" s="290">
        <v>1</v>
      </c>
      <c r="F38" s="290">
        <v>1</v>
      </c>
      <c r="G38" s="298">
        <f>E38/B38</f>
        <v>1</v>
      </c>
      <c r="H38" s="298">
        <f>F38/B38</f>
        <v>1</v>
      </c>
    </row>
    <row r="39" spans="1:8" ht="108.75" customHeight="1">
      <c r="A39" s="373" t="s">
        <v>83</v>
      </c>
      <c r="B39" s="285">
        <v>-5</v>
      </c>
      <c r="C39" s="56" t="s">
        <v>84</v>
      </c>
      <c r="D39" s="317" t="s">
        <v>1484</v>
      </c>
      <c r="E39" s="261">
        <f>(((650/713)-1)*100)</f>
        <v>-8.8359046283309937</v>
      </c>
      <c r="F39" s="261">
        <f>(((650/713)-1)*100)</f>
        <v>-8.8359046283309937</v>
      </c>
      <c r="G39" s="304">
        <f>(E39/B39)*100</f>
        <v>176.71809256661987</v>
      </c>
      <c r="H39" s="304">
        <f>(F39/B39)*100</f>
        <v>176.71809256661987</v>
      </c>
    </row>
    <row r="40" spans="1:8" ht="70.5" customHeight="1">
      <c r="A40" s="373"/>
      <c r="B40" s="382" t="s">
        <v>85</v>
      </c>
      <c r="C40" s="382"/>
      <c r="D40" s="382"/>
      <c r="E40" s="382"/>
      <c r="F40" s="382"/>
      <c r="G40" s="382"/>
      <c r="H40" s="382"/>
    </row>
    <row r="41" spans="1:8" ht="87" customHeight="1">
      <c r="A41" s="260" t="s">
        <v>6</v>
      </c>
      <c r="B41" s="42">
        <v>6</v>
      </c>
      <c r="C41" s="42" t="s">
        <v>86</v>
      </c>
      <c r="D41" s="42" t="s">
        <v>87</v>
      </c>
      <c r="E41" s="42">
        <f>E42</f>
        <v>23</v>
      </c>
      <c r="F41" s="42">
        <f>F42</f>
        <v>23</v>
      </c>
      <c r="G41" s="153">
        <f>F41/B41</f>
        <v>3.8333333333333335</v>
      </c>
      <c r="H41" s="153">
        <f>F41/B41</f>
        <v>3.8333333333333335</v>
      </c>
    </row>
    <row r="42" spans="1:8" s="148" customFormat="1" ht="56.25" customHeight="1">
      <c r="A42" s="327" t="s">
        <v>457</v>
      </c>
      <c r="B42" s="302">
        <v>6</v>
      </c>
      <c r="C42" s="325" t="s">
        <v>719</v>
      </c>
      <c r="D42" s="149" t="s">
        <v>1560</v>
      </c>
      <c r="E42" s="329">
        <f>E43</f>
        <v>23</v>
      </c>
      <c r="F42" s="329">
        <f>F43</f>
        <v>23</v>
      </c>
      <c r="G42" s="303">
        <f>E42/B42</f>
        <v>3.8333333333333335</v>
      </c>
      <c r="H42" s="303">
        <f>F42/B42</f>
        <v>3.8333333333333335</v>
      </c>
    </row>
    <row r="43" spans="1:8" s="150" customFormat="1" ht="51.75" customHeight="1">
      <c r="A43" s="137" t="s">
        <v>458</v>
      </c>
      <c r="B43" s="284">
        <v>6</v>
      </c>
      <c r="C43" s="299" t="s">
        <v>459</v>
      </c>
      <c r="D43" s="137" t="s">
        <v>460</v>
      </c>
      <c r="E43" s="330">
        <v>23</v>
      </c>
      <c r="F43" s="330">
        <v>23</v>
      </c>
      <c r="G43" s="298">
        <f>E43/B43</f>
        <v>3.8333333333333335</v>
      </c>
      <c r="H43" s="298">
        <f>F43/B43</f>
        <v>3.8333333333333335</v>
      </c>
    </row>
    <row r="44" spans="1:8" s="150" customFormat="1" ht="38.25">
      <c r="A44" s="327" t="s">
        <v>461</v>
      </c>
      <c r="B44" s="302">
        <v>10</v>
      </c>
      <c r="C44" s="325" t="s">
        <v>462</v>
      </c>
      <c r="D44" s="149" t="s">
        <v>1561</v>
      </c>
      <c r="E44" s="302">
        <v>70</v>
      </c>
      <c r="F44" s="302">
        <v>78</v>
      </c>
      <c r="G44" s="303">
        <f t="shared" ref="G44:G50" si="0">E44/B44</f>
        <v>7</v>
      </c>
      <c r="H44" s="303">
        <f t="shared" ref="H44:H50" si="1">F44/B44</f>
        <v>7.8</v>
      </c>
    </row>
    <row r="45" spans="1:8" s="48" customFormat="1" ht="38.25">
      <c r="A45" s="300" t="s">
        <v>453</v>
      </c>
      <c r="B45" s="284">
        <v>15</v>
      </c>
      <c r="C45" s="294" t="s">
        <v>720</v>
      </c>
      <c r="D45" s="307" t="s">
        <v>455</v>
      </c>
      <c r="E45" s="297">
        <v>15</v>
      </c>
      <c r="F45" s="297">
        <v>15</v>
      </c>
      <c r="G45" s="298">
        <f t="shared" si="0"/>
        <v>1</v>
      </c>
      <c r="H45" s="298">
        <f t="shared" si="1"/>
        <v>1</v>
      </c>
    </row>
    <row r="46" spans="1:8" s="48" customFormat="1" ht="33.950000000000003" customHeight="1">
      <c r="A46" s="300" t="s">
        <v>463</v>
      </c>
      <c r="B46" s="284">
        <v>1</v>
      </c>
      <c r="C46" s="299" t="s">
        <v>464</v>
      </c>
      <c r="D46" s="296" t="s">
        <v>465</v>
      </c>
      <c r="E46" s="297">
        <v>1</v>
      </c>
      <c r="F46" s="297">
        <v>1</v>
      </c>
      <c r="G46" s="298">
        <f t="shared" si="0"/>
        <v>1</v>
      </c>
      <c r="H46" s="298">
        <f t="shared" si="1"/>
        <v>1</v>
      </c>
    </row>
    <row r="47" spans="1:8" s="48" customFormat="1" ht="54.75" customHeight="1">
      <c r="A47" s="300" t="s">
        <v>681</v>
      </c>
      <c r="B47" s="284">
        <v>1</v>
      </c>
      <c r="C47" s="299" t="s">
        <v>682</v>
      </c>
      <c r="D47" s="296" t="s">
        <v>465</v>
      </c>
      <c r="E47" s="297">
        <v>1</v>
      </c>
      <c r="F47" s="297">
        <v>1</v>
      </c>
      <c r="G47" s="298">
        <f>E47/B47</f>
        <v>1</v>
      </c>
      <c r="H47" s="298">
        <f>F47/B47</f>
        <v>1</v>
      </c>
    </row>
    <row r="48" spans="1:8" s="48" customFormat="1" ht="38.25">
      <c r="A48" s="300" t="s">
        <v>712</v>
      </c>
      <c r="B48" s="284">
        <v>1</v>
      </c>
      <c r="C48" s="299" t="s">
        <v>713</v>
      </c>
      <c r="D48" s="296" t="s">
        <v>466</v>
      </c>
      <c r="E48" s="297">
        <v>1</v>
      </c>
      <c r="F48" s="297">
        <v>1</v>
      </c>
      <c r="G48" s="298">
        <f t="shared" si="0"/>
        <v>1</v>
      </c>
      <c r="H48" s="298">
        <f t="shared" si="1"/>
        <v>1</v>
      </c>
    </row>
    <row r="49" spans="1:8" s="48" customFormat="1" ht="44.25" customHeight="1">
      <c r="A49" s="300" t="s">
        <v>467</v>
      </c>
      <c r="B49" s="286">
        <v>80800</v>
      </c>
      <c r="C49" s="299" t="s">
        <v>468</v>
      </c>
      <c r="D49" s="296" t="s">
        <v>469</v>
      </c>
      <c r="E49" s="305">
        <v>61800</v>
      </c>
      <c r="F49" s="305">
        <f>61800+3000+500</f>
        <v>65300</v>
      </c>
      <c r="G49" s="298">
        <f t="shared" si="0"/>
        <v>0.76485148514851486</v>
      </c>
      <c r="H49" s="298">
        <f t="shared" si="1"/>
        <v>0.80816831683168322</v>
      </c>
    </row>
    <row r="50" spans="1:8" s="48" customFormat="1" ht="38.25">
      <c r="A50" s="300" t="s">
        <v>470</v>
      </c>
      <c r="B50" s="284">
        <v>143</v>
      </c>
      <c r="C50" s="299" t="s">
        <v>471</v>
      </c>
      <c r="D50" s="296" t="s">
        <v>472</v>
      </c>
      <c r="E50" s="297">
        <v>143</v>
      </c>
      <c r="F50" s="297">
        <v>143</v>
      </c>
      <c r="G50" s="298">
        <f t="shared" si="0"/>
        <v>1</v>
      </c>
      <c r="H50" s="298">
        <f t="shared" si="1"/>
        <v>1</v>
      </c>
    </row>
    <row r="51" spans="1:8" ht="72.75" customHeight="1">
      <c r="A51" s="41" t="s">
        <v>7</v>
      </c>
      <c r="B51" s="154">
        <v>2</v>
      </c>
      <c r="C51" s="155" t="s">
        <v>88</v>
      </c>
      <c r="D51" s="155" t="s">
        <v>89</v>
      </c>
      <c r="E51" s="155">
        <f>E52</f>
        <v>16</v>
      </c>
      <c r="F51" s="155">
        <f>F52</f>
        <v>21</v>
      </c>
      <c r="G51" s="153">
        <f>E51/B51</f>
        <v>8</v>
      </c>
      <c r="H51" s="153">
        <f>F51/B51</f>
        <v>10.5</v>
      </c>
    </row>
    <row r="52" spans="1:8" s="148" customFormat="1" ht="53.25" customHeight="1">
      <c r="A52" s="327" t="s">
        <v>473</v>
      </c>
      <c r="B52" s="302">
        <v>15</v>
      </c>
      <c r="C52" s="325" t="s">
        <v>474</v>
      </c>
      <c r="D52" s="302" t="s">
        <v>475</v>
      </c>
      <c r="E52" s="302">
        <f>15+1</f>
        <v>16</v>
      </c>
      <c r="F52" s="302">
        <v>21</v>
      </c>
      <c r="G52" s="303">
        <f>(E52/B52)</f>
        <v>1.0666666666666667</v>
      </c>
      <c r="H52" s="303">
        <f>(F52/B52)</f>
        <v>1.4</v>
      </c>
    </row>
    <row r="53" spans="1:8" ht="48.75" customHeight="1">
      <c r="A53" s="300" t="s">
        <v>453</v>
      </c>
      <c r="B53" s="284">
        <v>53</v>
      </c>
      <c r="C53" s="294" t="s">
        <v>721</v>
      </c>
      <c r="D53" s="296" t="s">
        <v>455</v>
      </c>
      <c r="E53" s="297">
        <v>53</v>
      </c>
      <c r="F53" s="297">
        <v>53</v>
      </c>
      <c r="G53" s="298">
        <f>E53/B53</f>
        <v>1</v>
      </c>
      <c r="H53" s="298">
        <f>F53/B53</f>
        <v>1</v>
      </c>
    </row>
    <row r="54" spans="1:8" ht="44.25" customHeight="1">
      <c r="A54" s="300" t="s">
        <v>476</v>
      </c>
      <c r="B54" s="284">
        <v>20</v>
      </c>
      <c r="C54" s="299" t="s">
        <v>477</v>
      </c>
      <c r="D54" s="296" t="s">
        <v>466</v>
      </c>
      <c r="E54" s="297">
        <v>20</v>
      </c>
      <c r="F54" s="297">
        <v>20</v>
      </c>
      <c r="G54" s="298">
        <f>E54/B54</f>
        <v>1</v>
      </c>
      <c r="H54" s="298">
        <f>F54/B54</f>
        <v>1</v>
      </c>
    </row>
    <row r="55" spans="1:8" ht="41.25" customHeight="1">
      <c r="A55" s="300" t="s">
        <v>478</v>
      </c>
      <c r="B55" s="284">
        <v>5</v>
      </c>
      <c r="C55" s="299" t="s">
        <v>683</v>
      </c>
      <c r="D55" s="296" t="s">
        <v>479</v>
      </c>
      <c r="E55" s="297">
        <v>5</v>
      </c>
      <c r="F55" s="297">
        <v>5</v>
      </c>
      <c r="G55" s="298">
        <f>E55/B55</f>
        <v>1</v>
      </c>
      <c r="H55" s="298">
        <f>F55/B55</f>
        <v>1</v>
      </c>
    </row>
    <row r="56" spans="1:8" ht="71.25" customHeight="1">
      <c r="A56" s="327" t="s">
        <v>480</v>
      </c>
      <c r="B56" s="302">
        <v>12467</v>
      </c>
      <c r="C56" s="325" t="s">
        <v>481</v>
      </c>
      <c r="D56" s="302" t="s">
        <v>482</v>
      </c>
      <c r="E56" s="308">
        <f>E57</f>
        <v>15773</v>
      </c>
      <c r="F56" s="308">
        <f>F57</f>
        <v>15773</v>
      </c>
      <c r="G56" s="303">
        <f>(E56/B56)</f>
        <v>1.2651800753990534</v>
      </c>
      <c r="H56" s="303">
        <f>(F56/B56)</f>
        <v>1.2651800753990534</v>
      </c>
    </row>
    <row r="57" spans="1:8" s="48" customFormat="1" ht="51">
      <c r="A57" s="300" t="s">
        <v>1562</v>
      </c>
      <c r="B57" s="286">
        <v>15500</v>
      </c>
      <c r="C57" s="299" t="s">
        <v>729</v>
      </c>
      <c r="D57" s="309" t="s">
        <v>483</v>
      </c>
      <c r="E57" s="305">
        <v>15773</v>
      </c>
      <c r="F57" s="305">
        <v>15773</v>
      </c>
      <c r="G57" s="298">
        <f>E57/B57</f>
        <v>1.0176129032258066</v>
      </c>
      <c r="H57" s="298">
        <f>F57/B57</f>
        <v>1.0176129032258066</v>
      </c>
    </row>
    <row r="58" spans="1:8" s="48" customFormat="1" ht="38.25">
      <c r="A58" s="300" t="s">
        <v>484</v>
      </c>
      <c r="B58" s="286">
        <v>15500</v>
      </c>
      <c r="C58" s="299" t="s">
        <v>485</v>
      </c>
      <c r="D58" s="309" t="s">
        <v>469</v>
      </c>
      <c r="E58" s="305">
        <f>11000+4500</f>
        <v>15500</v>
      </c>
      <c r="F58" s="305">
        <f>11000+4500</f>
        <v>15500</v>
      </c>
      <c r="G58" s="298">
        <f>E58/B58</f>
        <v>1</v>
      </c>
      <c r="H58" s="298">
        <f>F58/B58</f>
        <v>1</v>
      </c>
    </row>
    <row r="59" spans="1:8" ht="107.25" customHeight="1">
      <c r="A59" s="383" t="s">
        <v>8</v>
      </c>
      <c r="B59" s="155">
        <v>4</v>
      </c>
      <c r="C59" s="159" t="s">
        <v>90</v>
      </c>
      <c r="D59" s="159" t="s">
        <v>91</v>
      </c>
      <c r="E59" s="155">
        <f>E61</f>
        <v>14</v>
      </c>
      <c r="F59" s="155">
        <f>14</f>
        <v>14</v>
      </c>
      <c r="G59" s="160">
        <f>E59/B59</f>
        <v>3.5</v>
      </c>
      <c r="H59" s="156">
        <f>F59/B59</f>
        <v>3.5</v>
      </c>
    </row>
    <row r="60" spans="1:8" ht="72" customHeight="1">
      <c r="A60" s="375"/>
      <c r="B60" s="384" t="s">
        <v>92</v>
      </c>
      <c r="C60" s="384"/>
      <c r="D60" s="384"/>
      <c r="E60" s="384"/>
      <c r="F60" s="384"/>
      <c r="G60" s="385"/>
      <c r="H60" s="385"/>
    </row>
    <row r="61" spans="1:8" s="148" customFormat="1" ht="78.75" customHeight="1">
      <c r="A61" s="327" t="s">
        <v>486</v>
      </c>
      <c r="B61" s="302">
        <v>14</v>
      </c>
      <c r="C61" s="325" t="s">
        <v>487</v>
      </c>
      <c r="D61" s="302" t="s">
        <v>488</v>
      </c>
      <c r="E61" s="302">
        <v>14</v>
      </c>
      <c r="F61" s="302">
        <v>14</v>
      </c>
      <c r="G61" s="311">
        <f>(E61/B61)</f>
        <v>1</v>
      </c>
      <c r="H61" s="311">
        <f>(F61/B61)</f>
        <v>1</v>
      </c>
    </row>
    <row r="62" spans="1:8" s="148" customFormat="1" ht="60.75" customHeight="1">
      <c r="A62" s="300" t="s">
        <v>714</v>
      </c>
      <c r="B62" s="284">
        <v>9</v>
      </c>
      <c r="C62" s="299" t="s">
        <v>715</v>
      </c>
      <c r="D62" s="296" t="s">
        <v>455</v>
      </c>
      <c r="E62" s="297">
        <v>10</v>
      </c>
      <c r="F62" s="297">
        <v>10</v>
      </c>
      <c r="G62" s="298">
        <f>E62/B62</f>
        <v>1.1111111111111112</v>
      </c>
      <c r="H62" s="298">
        <f>F62/B62</f>
        <v>1.1111111111111112</v>
      </c>
    </row>
    <row r="63" spans="1:8" s="148" customFormat="1" ht="66" customHeight="1">
      <c r="A63" s="300" t="s">
        <v>489</v>
      </c>
      <c r="B63" s="284">
        <v>1</v>
      </c>
      <c r="C63" s="299" t="s">
        <v>490</v>
      </c>
      <c r="D63" s="296" t="s">
        <v>465</v>
      </c>
      <c r="E63" s="297">
        <v>1</v>
      </c>
      <c r="F63" s="297">
        <v>1</v>
      </c>
      <c r="G63" s="298">
        <f>E63/B63</f>
        <v>1</v>
      </c>
      <c r="H63" s="298">
        <f>F63/B63</f>
        <v>1</v>
      </c>
    </row>
    <row r="64" spans="1:8" s="148" customFormat="1" ht="67.5" customHeight="1">
      <c r="A64" s="300" t="s">
        <v>491</v>
      </c>
      <c r="B64" s="284">
        <v>30</v>
      </c>
      <c r="C64" s="299" t="s">
        <v>492</v>
      </c>
      <c r="D64" s="296" t="s">
        <v>493</v>
      </c>
      <c r="E64" s="297">
        <v>30</v>
      </c>
      <c r="F64" s="297">
        <v>30</v>
      </c>
      <c r="G64" s="298">
        <f>E64/B64</f>
        <v>1</v>
      </c>
      <c r="H64" s="298">
        <f>F64/B64</f>
        <v>1</v>
      </c>
    </row>
    <row r="65" spans="1:9" s="148" customFormat="1" ht="45" customHeight="1">
      <c r="A65" s="327" t="s">
        <v>494</v>
      </c>
      <c r="B65" s="329">
        <v>640</v>
      </c>
      <c r="C65" s="329" t="s">
        <v>1481</v>
      </c>
      <c r="D65" s="302" t="s">
        <v>455</v>
      </c>
      <c r="E65" s="302">
        <f>E66</f>
        <v>640</v>
      </c>
      <c r="F65" s="302">
        <f>F66</f>
        <v>640</v>
      </c>
      <c r="G65" s="311">
        <f>(E65/B65)</f>
        <v>1</v>
      </c>
      <c r="H65" s="311">
        <f>(F65/B65)</f>
        <v>1</v>
      </c>
    </row>
    <row r="66" spans="1:9" s="148" customFormat="1" ht="43.5" customHeight="1">
      <c r="A66" s="300" t="s">
        <v>453</v>
      </c>
      <c r="B66" s="152">
        <v>640</v>
      </c>
      <c r="C66" s="328" t="s">
        <v>1481</v>
      </c>
      <c r="D66" s="296" t="s">
        <v>455</v>
      </c>
      <c r="E66" s="297">
        <f>628+12</f>
        <v>640</v>
      </c>
      <c r="F66" s="297">
        <f>628+12</f>
        <v>640</v>
      </c>
      <c r="G66" s="298">
        <f>E66/B66</f>
        <v>1</v>
      </c>
      <c r="H66" s="298">
        <f>F66/B66</f>
        <v>1</v>
      </c>
    </row>
    <row r="67" spans="1:9" s="148" customFormat="1" ht="44.25" customHeight="1">
      <c r="A67" s="300" t="s">
        <v>495</v>
      </c>
      <c r="B67" s="152">
        <v>5</v>
      </c>
      <c r="C67" s="130" t="s">
        <v>1483</v>
      </c>
      <c r="D67" s="296" t="s">
        <v>493</v>
      </c>
      <c r="E67" s="297">
        <v>5</v>
      </c>
      <c r="F67" s="297">
        <v>5</v>
      </c>
      <c r="G67" s="298">
        <f>E67/B67</f>
        <v>1</v>
      </c>
      <c r="H67" s="298">
        <f>F67/B67</f>
        <v>1</v>
      </c>
    </row>
    <row r="68" spans="1:9" ht="86.25" customHeight="1">
      <c r="A68" s="375" t="s">
        <v>9</v>
      </c>
      <c r="B68" s="42">
        <v>1</v>
      </c>
      <c r="C68" s="53" t="s">
        <v>93</v>
      </c>
      <c r="D68" s="53" t="s">
        <v>94</v>
      </c>
      <c r="E68" s="42">
        <f>E72</f>
        <v>1</v>
      </c>
      <c r="F68" s="42">
        <f>F72</f>
        <v>2</v>
      </c>
      <c r="G68" s="153">
        <f>F68/B68</f>
        <v>2</v>
      </c>
      <c r="H68" s="153">
        <f>F68/B68</f>
        <v>2</v>
      </c>
    </row>
    <row r="69" spans="1:9" ht="35.25" customHeight="1">
      <c r="A69" s="375"/>
      <c r="B69" s="380" t="s">
        <v>95</v>
      </c>
      <c r="C69" s="380"/>
      <c r="D69" s="380"/>
      <c r="E69" s="380"/>
      <c r="F69" s="380"/>
      <c r="G69" s="380"/>
      <c r="H69" s="380"/>
    </row>
    <row r="70" spans="1:9" ht="35.25" customHeight="1">
      <c r="A70" s="327" t="s">
        <v>496</v>
      </c>
      <c r="B70" s="302">
        <v>1</v>
      </c>
      <c r="C70" s="325" t="s">
        <v>497</v>
      </c>
      <c r="D70" s="302" t="s">
        <v>498</v>
      </c>
      <c r="E70" s="302">
        <v>1</v>
      </c>
      <c r="F70" s="329">
        <v>2</v>
      </c>
      <c r="G70" s="312">
        <f>(E70/B70)</f>
        <v>1</v>
      </c>
      <c r="H70" s="312">
        <f>(F70/B70)</f>
        <v>2</v>
      </c>
    </row>
    <row r="71" spans="1:9" ht="44.25" customHeight="1">
      <c r="A71" s="300" t="s">
        <v>453</v>
      </c>
      <c r="B71" s="284">
        <v>269</v>
      </c>
      <c r="C71" s="299" t="s">
        <v>722</v>
      </c>
      <c r="D71" s="296" t="s">
        <v>455</v>
      </c>
      <c r="E71" s="152">
        <v>269</v>
      </c>
      <c r="F71" s="152">
        <v>269</v>
      </c>
      <c r="G71" s="298">
        <f>E71/B71</f>
        <v>1</v>
      </c>
      <c r="H71" s="298">
        <f>F71/B71</f>
        <v>1</v>
      </c>
    </row>
    <row r="72" spans="1:9" ht="58.5" customHeight="1">
      <c r="A72" s="300" t="s">
        <v>499</v>
      </c>
      <c r="B72" s="152">
        <v>2</v>
      </c>
      <c r="C72" s="299" t="s">
        <v>500</v>
      </c>
      <c r="D72" s="296" t="s">
        <v>465</v>
      </c>
      <c r="E72" s="152">
        <v>1</v>
      </c>
      <c r="F72" s="152">
        <v>2</v>
      </c>
      <c r="G72" s="298">
        <f>E72/B72</f>
        <v>0.5</v>
      </c>
      <c r="H72" s="298">
        <f>F72/B72</f>
        <v>1</v>
      </c>
    </row>
    <row r="73" spans="1:9" ht="42.75" customHeight="1">
      <c r="A73" s="327" t="s">
        <v>501</v>
      </c>
      <c r="B73" s="302">
        <v>100</v>
      </c>
      <c r="C73" s="325" t="s">
        <v>502</v>
      </c>
      <c r="D73" s="302" t="s">
        <v>503</v>
      </c>
      <c r="E73" s="302">
        <f>E74</f>
        <v>100</v>
      </c>
      <c r="F73" s="302">
        <f>F74</f>
        <v>100</v>
      </c>
      <c r="G73" s="303">
        <f>(E73/B73)</f>
        <v>1</v>
      </c>
      <c r="H73" s="303">
        <f>(F73/B73)</f>
        <v>1</v>
      </c>
      <c r="I73" s="10"/>
    </row>
    <row r="74" spans="1:9" ht="41.25" customHeight="1">
      <c r="A74" s="300" t="s">
        <v>453</v>
      </c>
      <c r="B74" s="284">
        <v>100</v>
      </c>
      <c r="C74" s="299" t="s">
        <v>504</v>
      </c>
      <c r="D74" s="296" t="s">
        <v>455</v>
      </c>
      <c r="E74" s="152">
        <v>100</v>
      </c>
      <c r="F74" s="152">
        <v>100</v>
      </c>
      <c r="G74" s="298">
        <f>E74/B74</f>
        <v>1</v>
      </c>
      <c r="H74" s="298">
        <f>F74/B74</f>
        <v>1</v>
      </c>
    </row>
    <row r="75" spans="1:9" ht="90" customHeight="1">
      <c r="A75" s="381" t="s">
        <v>10</v>
      </c>
      <c r="B75" s="42">
        <v>1</v>
      </c>
      <c r="C75" s="151" t="s">
        <v>96</v>
      </c>
      <c r="D75" s="151" t="s">
        <v>97</v>
      </c>
      <c r="E75" s="42">
        <f>E77</f>
        <v>0</v>
      </c>
      <c r="F75" s="42">
        <f>F77</f>
        <v>1</v>
      </c>
      <c r="G75" s="161">
        <f>G77</f>
        <v>0</v>
      </c>
      <c r="H75" s="161">
        <f>H77</f>
        <v>1</v>
      </c>
    </row>
    <row r="76" spans="1:9" ht="44.25" customHeight="1">
      <c r="A76" s="375"/>
      <c r="B76" s="380" t="s">
        <v>98</v>
      </c>
      <c r="C76" s="380"/>
      <c r="D76" s="380"/>
      <c r="E76" s="380"/>
      <c r="F76" s="380"/>
      <c r="G76" s="380"/>
      <c r="H76" s="380"/>
    </row>
    <row r="77" spans="1:9" ht="80.25" customHeight="1">
      <c r="A77" s="327" t="s">
        <v>505</v>
      </c>
      <c r="B77" s="302">
        <v>1</v>
      </c>
      <c r="C77" s="325" t="s">
        <v>506</v>
      </c>
      <c r="D77" s="302" t="s">
        <v>507</v>
      </c>
      <c r="E77" s="302">
        <f>E78</f>
        <v>0</v>
      </c>
      <c r="F77" s="302">
        <f>F78</f>
        <v>1</v>
      </c>
      <c r="G77" s="303">
        <f>(E77/B77)*100</f>
        <v>0</v>
      </c>
      <c r="H77" s="303">
        <f>(F77/B77)</f>
        <v>1</v>
      </c>
    </row>
    <row r="78" spans="1:9" ht="43.5" customHeight="1">
      <c r="A78" s="300" t="s">
        <v>1478</v>
      </c>
      <c r="B78" s="284">
        <v>1</v>
      </c>
      <c r="C78" s="299" t="s">
        <v>508</v>
      </c>
      <c r="D78" s="296" t="s">
        <v>465</v>
      </c>
      <c r="E78" s="152">
        <v>0</v>
      </c>
      <c r="F78" s="152">
        <v>1</v>
      </c>
      <c r="G78" s="298">
        <f>E78/B78</f>
        <v>0</v>
      </c>
      <c r="H78" s="298">
        <f>F78/B78</f>
        <v>1</v>
      </c>
    </row>
    <row r="79" spans="1:9" ht="43.5" customHeight="1">
      <c r="A79" s="327" t="s">
        <v>509</v>
      </c>
      <c r="B79" s="302">
        <v>131</v>
      </c>
      <c r="C79" s="325" t="s">
        <v>723</v>
      </c>
      <c r="D79" s="302" t="s">
        <v>510</v>
      </c>
      <c r="E79" s="302">
        <f>E80</f>
        <v>131</v>
      </c>
      <c r="F79" s="302">
        <f>F80</f>
        <v>131</v>
      </c>
      <c r="G79" s="303">
        <f>(E79/B79)</f>
        <v>1</v>
      </c>
      <c r="H79" s="303">
        <f>(F79/B79)</f>
        <v>1</v>
      </c>
    </row>
    <row r="80" spans="1:9" ht="43.5" customHeight="1">
      <c r="A80" s="300" t="s">
        <v>453</v>
      </c>
      <c r="B80" s="284">
        <v>131</v>
      </c>
      <c r="C80" s="299" t="s">
        <v>724</v>
      </c>
      <c r="D80" s="296" t="s">
        <v>455</v>
      </c>
      <c r="E80" s="152">
        <v>131</v>
      </c>
      <c r="F80" s="152">
        <v>131</v>
      </c>
      <c r="G80" s="298">
        <f>E80/B80</f>
        <v>1</v>
      </c>
      <c r="H80" s="298">
        <f>F80/B80</f>
        <v>1</v>
      </c>
    </row>
    <row r="81" spans="1:9" ht="43.5" customHeight="1">
      <c r="A81" s="327" t="s">
        <v>511</v>
      </c>
      <c r="B81" s="302">
        <v>293</v>
      </c>
      <c r="C81" s="325" t="s">
        <v>512</v>
      </c>
      <c r="D81" s="302" t="s">
        <v>513</v>
      </c>
      <c r="E81" s="302">
        <f>E82+E83</f>
        <v>280</v>
      </c>
      <c r="F81" s="302">
        <f>F82+F83</f>
        <v>280</v>
      </c>
      <c r="G81" s="303">
        <f>(E81/B81)</f>
        <v>0.95563139931740615</v>
      </c>
      <c r="H81" s="303">
        <f>(F81/B81)</f>
        <v>0.95563139931740615</v>
      </c>
    </row>
    <row r="82" spans="1:9" ht="43.5" customHeight="1">
      <c r="A82" s="313" t="s">
        <v>514</v>
      </c>
      <c r="B82" s="284">
        <v>43</v>
      </c>
      <c r="C82" s="299" t="s">
        <v>515</v>
      </c>
      <c r="D82" s="296" t="s">
        <v>466</v>
      </c>
      <c r="E82" s="152">
        <v>43</v>
      </c>
      <c r="F82" s="152">
        <v>43</v>
      </c>
      <c r="G82" s="298">
        <f>E82/B82</f>
        <v>1</v>
      </c>
      <c r="H82" s="298">
        <f>F82/B82</f>
        <v>1</v>
      </c>
    </row>
    <row r="83" spans="1:9" ht="43.5" customHeight="1">
      <c r="A83" s="313" t="s">
        <v>516</v>
      </c>
      <c r="B83" s="152">
        <f>368-43</f>
        <v>325</v>
      </c>
      <c r="C83" s="130" t="s">
        <v>1482</v>
      </c>
      <c r="D83" s="296" t="s">
        <v>466</v>
      </c>
      <c r="E83" s="152">
        <v>237</v>
      </c>
      <c r="F83" s="152">
        <v>237</v>
      </c>
      <c r="G83" s="298">
        <f>E83/B83</f>
        <v>0.72923076923076924</v>
      </c>
      <c r="H83" s="298">
        <f>F83/B83</f>
        <v>0.72923076923076924</v>
      </c>
      <c r="I83" s="34">
        <f>F82+F83</f>
        <v>280</v>
      </c>
    </row>
    <row r="84" spans="1:9" ht="43.5" customHeight="1">
      <c r="A84" s="313" t="s">
        <v>725</v>
      </c>
      <c r="B84" s="284">
        <v>1</v>
      </c>
      <c r="C84" s="299" t="s">
        <v>684</v>
      </c>
      <c r="D84" s="306" t="s">
        <v>465</v>
      </c>
      <c r="E84" s="152">
        <v>0</v>
      </c>
      <c r="F84" s="152">
        <v>1</v>
      </c>
      <c r="G84" s="298">
        <f>E84/B84</f>
        <v>0</v>
      </c>
      <c r="H84" s="298">
        <f>F84/B84</f>
        <v>1</v>
      </c>
    </row>
    <row r="85" spans="1:9" ht="86.25" customHeight="1">
      <c r="A85" s="375" t="s">
        <v>11</v>
      </c>
      <c r="B85" s="42">
        <v>1</v>
      </c>
      <c r="C85" s="43" t="s">
        <v>99</v>
      </c>
      <c r="D85" s="57" t="s">
        <v>100</v>
      </c>
      <c r="E85" s="42">
        <f>E89</f>
        <v>1</v>
      </c>
      <c r="F85" s="42">
        <f>F89</f>
        <v>1</v>
      </c>
      <c r="G85" s="161">
        <f>G89</f>
        <v>1</v>
      </c>
      <c r="H85" s="161">
        <f>H89</f>
        <v>1</v>
      </c>
    </row>
    <row r="86" spans="1:9" ht="54.75" customHeight="1">
      <c r="A86" s="375"/>
      <c r="B86" s="380" t="s">
        <v>101</v>
      </c>
      <c r="C86" s="380"/>
      <c r="D86" s="380"/>
      <c r="E86" s="380"/>
      <c r="F86" s="380"/>
      <c r="G86" s="380"/>
      <c r="H86" s="380"/>
    </row>
    <row r="87" spans="1:9" ht="78" customHeight="1">
      <c r="A87" s="327" t="s">
        <v>517</v>
      </c>
      <c r="B87" s="302">
        <v>1</v>
      </c>
      <c r="C87" s="325" t="s">
        <v>518</v>
      </c>
      <c r="D87" s="302" t="s">
        <v>519</v>
      </c>
      <c r="E87" s="314">
        <f>E89</f>
        <v>1</v>
      </c>
      <c r="F87" s="314">
        <f>F89</f>
        <v>1</v>
      </c>
      <c r="G87" s="303">
        <f>(E87/B87)</f>
        <v>1</v>
      </c>
      <c r="H87" s="303">
        <f>(F87/B87)</f>
        <v>1</v>
      </c>
    </row>
    <row r="88" spans="1:9" ht="39" customHeight="1">
      <c r="A88" s="313" t="s">
        <v>453</v>
      </c>
      <c r="B88" s="284">
        <v>11</v>
      </c>
      <c r="C88" s="299" t="s">
        <v>726</v>
      </c>
      <c r="D88" s="296" t="s">
        <v>455</v>
      </c>
      <c r="E88" s="152">
        <f>7+4</f>
        <v>11</v>
      </c>
      <c r="F88" s="152">
        <f>E88</f>
        <v>11</v>
      </c>
      <c r="G88" s="298">
        <f>E88/B88</f>
        <v>1</v>
      </c>
      <c r="H88" s="298">
        <f>F88/B88</f>
        <v>1</v>
      </c>
    </row>
    <row r="89" spans="1:9" ht="42" customHeight="1">
      <c r="A89" s="313" t="s">
        <v>520</v>
      </c>
      <c r="B89" s="284">
        <v>1</v>
      </c>
      <c r="C89" s="299" t="s">
        <v>521</v>
      </c>
      <c r="D89" s="296" t="s">
        <v>465</v>
      </c>
      <c r="E89" s="152">
        <v>1</v>
      </c>
      <c r="F89" s="152">
        <f>E89</f>
        <v>1</v>
      </c>
      <c r="G89" s="298">
        <f>E89/B89</f>
        <v>1</v>
      </c>
      <c r="H89" s="298">
        <f>F89/B89</f>
        <v>1</v>
      </c>
    </row>
    <row r="90" spans="1:9" ht="42" customHeight="1">
      <c r="A90" s="327" t="s">
        <v>522</v>
      </c>
      <c r="B90" s="302">
        <v>556</v>
      </c>
      <c r="C90" s="325" t="s">
        <v>732</v>
      </c>
      <c r="D90" s="302" t="s">
        <v>523</v>
      </c>
      <c r="E90" s="314">
        <f>E91</f>
        <v>407</v>
      </c>
      <c r="F90" s="314">
        <f>F91</f>
        <v>407</v>
      </c>
      <c r="G90" s="303">
        <f>(E90/B90)</f>
        <v>0.73201438848920863</v>
      </c>
      <c r="H90" s="303">
        <f>(F90/B90)</f>
        <v>0.73201438848920863</v>
      </c>
    </row>
    <row r="91" spans="1:9" ht="42" customHeight="1">
      <c r="A91" s="313" t="s">
        <v>453</v>
      </c>
      <c r="B91" s="284">
        <f>450+106</f>
        <v>556</v>
      </c>
      <c r="C91" s="299" t="s">
        <v>731</v>
      </c>
      <c r="D91" s="296" t="s">
        <v>455</v>
      </c>
      <c r="E91" s="152">
        <v>407</v>
      </c>
      <c r="F91" s="152">
        <v>407</v>
      </c>
      <c r="G91" s="298">
        <f>E91/B91</f>
        <v>0.73201438848920863</v>
      </c>
      <c r="H91" s="298">
        <f>F91/B91</f>
        <v>0.73201438848920863</v>
      </c>
    </row>
    <row r="92" spans="1:9" ht="42" customHeight="1">
      <c r="A92" s="313" t="s">
        <v>514</v>
      </c>
      <c r="B92" s="284">
        <v>4</v>
      </c>
      <c r="C92" s="299" t="s">
        <v>524</v>
      </c>
      <c r="D92" s="296" t="s">
        <v>466</v>
      </c>
      <c r="E92" s="152">
        <v>4</v>
      </c>
      <c r="F92" s="152">
        <v>4</v>
      </c>
      <c r="G92" s="298">
        <f>E92/B92</f>
        <v>1</v>
      </c>
      <c r="H92" s="298">
        <f>F92/B92</f>
        <v>1</v>
      </c>
    </row>
    <row r="93" spans="1:9" ht="42" customHeight="1">
      <c r="A93" s="313" t="s">
        <v>525</v>
      </c>
      <c r="B93" s="284">
        <f>102</f>
        <v>102</v>
      </c>
      <c r="C93" s="299" t="s">
        <v>526</v>
      </c>
      <c r="D93" s="296" t="s">
        <v>527</v>
      </c>
      <c r="E93" s="152">
        <v>102</v>
      </c>
      <c r="F93" s="152">
        <v>102</v>
      </c>
      <c r="G93" s="298">
        <f>E93/B93</f>
        <v>1</v>
      </c>
      <c r="H93" s="298">
        <f>F93/B93</f>
        <v>1</v>
      </c>
    </row>
    <row r="94" spans="1:9" ht="42" customHeight="1">
      <c r="A94" s="313" t="s">
        <v>528</v>
      </c>
      <c r="B94" s="284">
        <v>12</v>
      </c>
      <c r="C94" s="299" t="s">
        <v>730</v>
      </c>
      <c r="D94" s="296" t="s">
        <v>466</v>
      </c>
      <c r="E94" s="152">
        <v>4</v>
      </c>
      <c r="F94" s="152">
        <f>4+3</f>
        <v>7</v>
      </c>
      <c r="G94" s="298">
        <f>E94/B94</f>
        <v>0.33333333333333331</v>
      </c>
      <c r="H94" s="298">
        <f>F94/B94</f>
        <v>0.58333333333333337</v>
      </c>
    </row>
    <row r="95" spans="1:9" ht="98.25" customHeight="1">
      <c r="A95" s="4" t="s">
        <v>102</v>
      </c>
      <c r="B95" s="39">
        <v>1</v>
      </c>
      <c r="C95" s="331" t="s">
        <v>103</v>
      </c>
      <c r="D95" s="162" t="s">
        <v>104</v>
      </c>
      <c r="E95" s="39">
        <v>1</v>
      </c>
      <c r="F95" s="39">
        <v>1</v>
      </c>
      <c r="G95" s="316">
        <f>E95/B95</f>
        <v>1</v>
      </c>
      <c r="H95" s="316">
        <f>F95/B95</f>
        <v>1</v>
      </c>
    </row>
    <row r="96" spans="1:9" ht="92.25" customHeight="1">
      <c r="A96" s="41" t="s">
        <v>105</v>
      </c>
      <c r="B96" s="154">
        <v>1</v>
      </c>
      <c r="C96" s="163" t="s">
        <v>530</v>
      </c>
      <c r="D96" s="163" t="s">
        <v>531</v>
      </c>
      <c r="E96" s="157">
        <f>E97</f>
        <v>1</v>
      </c>
      <c r="F96" s="42">
        <f>F97</f>
        <v>1</v>
      </c>
      <c r="G96" s="161">
        <f>G97</f>
        <v>1</v>
      </c>
      <c r="H96" s="161">
        <f>H97</f>
        <v>1</v>
      </c>
    </row>
    <row r="97" spans="1:9" s="148" customFormat="1" ht="27" customHeight="1">
      <c r="A97" s="301" t="s">
        <v>529</v>
      </c>
      <c r="B97" s="302">
        <v>1</v>
      </c>
      <c r="C97" s="302" t="s">
        <v>530</v>
      </c>
      <c r="D97" s="302" t="s">
        <v>531</v>
      </c>
      <c r="E97" s="314">
        <v>1</v>
      </c>
      <c r="F97" s="314">
        <v>1</v>
      </c>
      <c r="G97" s="303">
        <f>E97/B97</f>
        <v>1</v>
      </c>
      <c r="H97" s="303">
        <f>(F97/B97)</f>
        <v>1</v>
      </c>
    </row>
    <row r="98" spans="1:9" s="148" customFormat="1" ht="40.5" customHeight="1">
      <c r="A98" s="300" t="s">
        <v>514</v>
      </c>
      <c r="B98" s="284">
        <v>2</v>
      </c>
      <c r="C98" s="299" t="s">
        <v>532</v>
      </c>
      <c r="D98" s="296" t="s">
        <v>466</v>
      </c>
      <c r="E98" s="152">
        <v>2</v>
      </c>
      <c r="F98" s="152">
        <v>2</v>
      </c>
      <c r="G98" s="298">
        <f>E98/B98</f>
        <v>1</v>
      </c>
      <c r="H98" s="298">
        <f>F98/B98</f>
        <v>1</v>
      </c>
    </row>
    <row r="99" spans="1:9" s="148" customFormat="1" ht="44.25" customHeight="1">
      <c r="A99" s="301" t="s">
        <v>533</v>
      </c>
      <c r="B99" s="302">
        <v>37</v>
      </c>
      <c r="C99" s="302" t="s">
        <v>727</v>
      </c>
      <c r="D99" s="302" t="s">
        <v>455</v>
      </c>
      <c r="E99" s="314">
        <f>E100</f>
        <v>37</v>
      </c>
      <c r="F99" s="314">
        <f>F100</f>
        <v>37</v>
      </c>
      <c r="G99" s="303">
        <f>E99/B99</f>
        <v>1</v>
      </c>
      <c r="H99" s="303">
        <f>(F99/B99)</f>
        <v>1</v>
      </c>
    </row>
    <row r="100" spans="1:9" s="148" customFormat="1" ht="37.5" customHeight="1">
      <c r="A100" s="300" t="s">
        <v>453</v>
      </c>
      <c r="B100" s="284">
        <v>37</v>
      </c>
      <c r="C100" s="299" t="s">
        <v>727</v>
      </c>
      <c r="D100" s="296" t="s">
        <v>455</v>
      </c>
      <c r="E100" s="152">
        <v>37</v>
      </c>
      <c r="F100" s="152">
        <v>37</v>
      </c>
      <c r="G100" s="298">
        <f>E100/B100</f>
        <v>1</v>
      </c>
      <c r="H100" s="298">
        <f>F100/B100</f>
        <v>1</v>
      </c>
    </row>
    <row r="101" spans="1:9" s="148" customFormat="1" ht="40.5" customHeight="1">
      <c r="A101" s="301" t="s">
        <v>534</v>
      </c>
      <c r="B101" s="302">
        <v>100</v>
      </c>
      <c r="C101" s="302" t="s">
        <v>535</v>
      </c>
      <c r="D101" s="302" t="s">
        <v>536</v>
      </c>
      <c r="E101" s="303">
        <f>5/5</f>
        <v>1</v>
      </c>
      <c r="F101" s="303">
        <f>5/5</f>
        <v>1</v>
      </c>
      <c r="G101" s="303">
        <f>E101/B101*100</f>
        <v>1</v>
      </c>
      <c r="H101" s="303">
        <f>(F101/B101)*100</f>
        <v>1</v>
      </c>
    </row>
    <row r="102" spans="1:9" s="148" customFormat="1" ht="25.5">
      <c r="A102" s="300" t="s">
        <v>453</v>
      </c>
      <c r="B102" s="284">
        <v>8</v>
      </c>
      <c r="C102" s="299" t="s">
        <v>537</v>
      </c>
      <c r="D102" s="296" t="s">
        <v>455</v>
      </c>
      <c r="E102" s="152">
        <v>8</v>
      </c>
      <c r="F102" s="152">
        <v>8</v>
      </c>
      <c r="G102" s="298">
        <f>E102/B102</f>
        <v>1</v>
      </c>
      <c r="H102" s="298">
        <f>F102/B102</f>
        <v>1</v>
      </c>
    </row>
    <row r="103" spans="1:9" ht="79.900000000000006" customHeight="1">
      <c r="A103" s="164" t="s">
        <v>19</v>
      </c>
      <c r="B103" s="155">
        <v>16</v>
      </c>
      <c r="C103" s="163" t="s">
        <v>728</v>
      </c>
      <c r="D103" s="163" t="s">
        <v>455</v>
      </c>
      <c r="E103" s="165">
        <f>E104</f>
        <v>18</v>
      </c>
      <c r="F103" s="166">
        <f>F104</f>
        <v>18</v>
      </c>
      <c r="G103" s="161">
        <f>G104</f>
        <v>1.125</v>
      </c>
      <c r="H103" s="161">
        <f>H104</f>
        <v>1.125</v>
      </c>
    </row>
    <row r="104" spans="1:9" s="148" customFormat="1" ht="25.5">
      <c r="A104" s="301" t="s">
        <v>538</v>
      </c>
      <c r="B104" s="302">
        <v>16</v>
      </c>
      <c r="C104" s="302" t="s">
        <v>728</v>
      </c>
      <c r="D104" s="302" t="s">
        <v>455</v>
      </c>
      <c r="E104" s="315">
        <f>E105</f>
        <v>18</v>
      </c>
      <c r="F104" s="315">
        <f>F105</f>
        <v>18</v>
      </c>
      <c r="G104" s="303">
        <f>E104/B104</f>
        <v>1.125</v>
      </c>
      <c r="H104" s="303">
        <f>(F104/B104)</f>
        <v>1.125</v>
      </c>
    </row>
    <row r="105" spans="1:9" s="148" customFormat="1" ht="29.25" customHeight="1">
      <c r="A105" s="300" t="s">
        <v>453</v>
      </c>
      <c r="B105" s="284">
        <v>16</v>
      </c>
      <c r="C105" s="299" t="s">
        <v>728</v>
      </c>
      <c r="D105" s="296" t="s">
        <v>455</v>
      </c>
      <c r="E105" s="152">
        <v>18</v>
      </c>
      <c r="F105" s="152">
        <v>18</v>
      </c>
      <c r="G105" s="298">
        <f>E105/B105</f>
        <v>1.125</v>
      </c>
      <c r="H105" s="298">
        <f>F105/B105</f>
        <v>1.125</v>
      </c>
    </row>
    <row r="106" spans="1:9" s="51" customFormat="1" ht="38.25" customHeight="1">
      <c r="A106" s="388"/>
      <c r="B106" s="389"/>
      <c r="C106" s="389"/>
      <c r="D106" s="389"/>
      <c r="E106" s="389"/>
      <c r="F106" s="389"/>
      <c r="G106" s="389"/>
      <c r="H106" s="389"/>
    </row>
    <row r="107" spans="1:9" s="59" customFormat="1" ht="21.75" customHeight="1">
      <c r="A107" s="390" t="s">
        <v>106</v>
      </c>
      <c r="B107" s="390"/>
      <c r="C107" s="390"/>
      <c r="D107" s="390"/>
      <c r="E107" s="390"/>
      <c r="F107" s="390"/>
      <c r="G107" s="390"/>
      <c r="H107" s="390"/>
      <c r="I107" s="58"/>
    </row>
    <row r="108" spans="1:9" ht="34.5" customHeight="1" thickBot="1">
      <c r="A108" s="391" t="s">
        <v>704</v>
      </c>
      <c r="B108" s="391"/>
      <c r="C108" s="391"/>
      <c r="D108" s="391"/>
      <c r="E108" s="391"/>
      <c r="F108" s="391"/>
      <c r="G108" s="391"/>
      <c r="H108" s="391"/>
      <c r="I108" s="58"/>
    </row>
    <row r="109" spans="1:9" s="59" customFormat="1" ht="30.75" customHeight="1" thickBot="1">
      <c r="A109" s="387" t="s">
        <v>107</v>
      </c>
      <c r="B109" s="387"/>
      <c r="C109" s="387"/>
      <c r="D109" s="387"/>
      <c r="E109" s="387"/>
      <c r="F109" s="387"/>
      <c r="G109" s="387"/>
      <c r="H109" s="387"/>
      <c r="I109" s="58"/>
    </row>
    <row r="111" spans="1:9">
      <c r="A111" s="10" t="s">
        <v>1039</v>
      </c>
    </row>
    <row r="112" spans="1:9">
      <c r="A112" s="310" t="s">
        <v>1071</v>
      </c>
      <c r="B112" s="310" t="s">
        <v>1072</v>
      </c>
      <c r="C112" s="310" t="s">
        <v>935</v>
      </c>
    </row>
    <row r="113" spans="1:3" ht="102">
      <c r="A113" s="188">
        <v>2007</v>
      </c>
      <c r="B113" s="189" t="s">
        <v>1040</v>
      </c>
      <c r="C113" s="189" t="s">
        <v>1041</v>
      </c>
    </row>
    <row r="114" spans="1:3" ht="204">
      <c r="A114" s="188">
        <v>2007</v>
      </c>
      <c r="B114" s="189" t="s">
        <v>1040</v>
      </c>
      <c r="C114" s="189" t="s">
        <v>1042</v>
      </c>
    </row>
    <row r="115" spans="1:3" ht="25.5">
      <c r="A115" s="188">
        <v>2007</v>
      </c>
      <c r="B115" s="189" t="s">
        <v>1043</v>
      </c>
      <c r="C115" s="189" t="s">
        <v>1044</v>
      </c>
    </row>
    <row r="116" spans="1:3" ht="114.75">
      <c r="A116" s="188">
        <v>2007</v>
      </c>
      <c r="B116" s="189" t="s">
        <v>1045</v>
      </c>
      <c r="C116" s="189" t="s">
        <v>1046</v>
      </c>
    </row>
    <row r="117" spans="1:3" ht="76.5">
      <c r="A117" s="188">
        <v>2008</v>
      </c>
      <c r="B117" s="189" t="s">
        <v>1047</v>
      </c>
      <c r="C117" s="189" t="s">
        <v>1048</v>
      </c>
    </row>
    <row r="118" spans="1:3" ht="25.5">
      <c r="A118" s="188">
        <v>2008</v>
      </c>
      <c r="B118" s="189" t="s">
        <v>1049</v>
      </c>
      <c r="C118" s="189" t="s">
        <v>1050</v>
      </c>
    </row>
    <row r="119" spans="1:3" ht="114.75">
      <c r="A119" s="188">
        <v>2008</v>
      </c>
      <c r="B119" s="189" t="s">
        <v>1051</v>
      </c>
      <c r="C119" s="189" t="s">
        <v>1052</v>
      </c>
    </row>
    <row r="120" spans="1:3" ht="204">
      <c r="A120" s="188">
        <v>2008</v>
      </c>
      <c r="B120" s="189" t="s">
        <v>1053</v>
      </c>
      <c r="C120" s="189" t="s">
        <v>1054</v>
      </c>
    </row>
    <row r="121" spans="1:3" ht="63.75">
      <c r="A121" s="188">
        <v>2009</v>
      </c>
      <c r="B121" s="189" t="s">
        <v>1055</v>
      </c>
      <c r="C121" s="189" t="s">
        <v>1056</v>
      </c>
    </row>
    <row r="122" spans="1:3" ht="318.75">
      <c r="A122" s="188">
        <v>2009</v>
      </c>
      <c r="B122" s="189" t="s">
        <v>1057</v>
      </c>
      <c r="C122" s="189" t="s">
        <v>1058</v>
      </c>
    </row>
    <row r="123" spans="1:3" ht="229.5">
      <c r="A123" s="188">
        <v>2009</v>
      </c>
      <c r="B123" s="189" t="s">
        <v>1040</v>
      </c>
      <c r="C123" s="189" t="s">
        <v>1059</v>
      </c>
    </row>
    <row r="124" spans="1:3" ht="229.5">
      <c r="A124" s="188">
        <v>2009</v>
      </c>
      <c r="B124" s="189" t="s">
        <v>1040</v>
      </c>
      <c r="C124" s="189" t="s">
        <v>1060</v>
      </c>
    </row>
    <row r="125" spans="1:3" ht="242.25">
      <c r="A125" s="188">
        <v>2009</v>
      </c>
      <c r="B125" s="189" t="s">
        <v>1040</v>
      </c>
      <c r="C125" s="189" t="s">
        <v>1061</v>
      </c>
    </row>
    <row r="126" spans="1:3" ht="38.25">
      <c r="A126" s="188">
        <v>2010</v>
      </c>
      <c r="B126" s="189" t="s">
        <v>1062</v>
      </c>
      <c r="C126" s="189" t="s">
        <v>1063</v>
      </c>
    </row>
    <row r="127" spans="1:3" ht="204">
      <c r="A127" s="188">
        <v>2010</v>
      </c>
      <c r="B127" s="189" t="s">
        <v>1064</v>
      </c>
      <c r="C127" s="189" t="s">
        <v>1065</v>
      </c>
    </row>
    <row r="128" spans="1:3" ht="114.75">
      <c r="A128" s="188">
        <v>2010</v>
      </c>
      <c r="B128" s="189" t="s">
        <v>1066</v>
      </c>
      <c r="C128" s="189" t="s">
        <v>1067</v>
      </c>
    </row>
    <row r="129" spans="1:8" ht="178.5">
      <c r="A129" s="188">
        <v>2010</v>
      </c>
      <c r="B129" s="189" t="s">
        <v>1068</v>
      </c>
      <c r="C129" s="189" t="s">
        <v>1069</v>
      </c>
    </row>
    <row r="130" spans="1:8" ht="242.25">
      <c r="A130" s="188">
        <v>2010</v>
      </c>
      <c r="B130" s="189" t="s">
        <v>1040</v>
      </c>
      <c r="C130" s="189" t="s">
        <v>1070</v>
      </c>
    </row>
    <row r="131" spans="1:8" ht="51">
      <c r="A131" s="188">
        <v>2012</v>
      </c>
      <c r="B131" s="189" t="s">
        <v>1400</v>
      </c>
      <c r="C131" s="326" t="s">
        <v>1565</v>
      </c>
    </row>
    <row r="132" spans="1:8" ht="102">
      <c r="A132" s="188">
        <v>2012</v>
      </c>
      <c r="B132" s="189" t="s">
        <v>1401</v>
      </c>
      <c r="C132" s="189" t="s">
        <v>1402</v>
      </c>
    </row>
    <row r="133" spans="1:8" ht="63.75">
      <c r="A133" s="188">
        <v>2012</v>
      </c>
      <c r="B133" s="189" t="s">
        <v>1403</v>
      </c>
      <c r="C133" s="326" t="s">
        <v>1564</v>
      </c>
    </row>
    <row r="134" spans="1:8" ht="153">
      <c r="A134" s="188">
        <v>2012</v>
      </c>
      <c r="B134" s="189" t="s">
        <v>1049</v>
      </c>
      <c r="C134" s="189" t="s">
        <v>1404</v>
      </c>
    </row>
    <row r="135" spans="1:8">
      <c r="A135" s="10"/>
    </row>
    <row r="137" spans="1:8">
      <c r="A137" s="10" t="s">
        <v>1038</v>
      </c>
    </row>
    <row r="138" spans="1:8" ht="15">
      <c r="A138" s="186" t="s">
        <v>933</v>
      </c>
      <c r="B138" s="186" t="s">
        <v>934</v>
      </c>
      <c r="C138" s="187" t="s">
        <v>935</v>
      </c>
      <c r="H138" s="34"/>
    </row>
    <row r="139" spans="1:8" ht="75">
      <c r="A139" s="183">
        <v>41022</v>
      </c>
      <c r="B139" s="254" t="s">
        <v>936</v>
      </c>
      <c r="C139" s="255" t="s">
        <v>1405</v>
      </c>
      <c r="E139" s="34"/>
      <c r="F139" s="34"/>
      <c r="G139" s="34"/>
      <c r="H139" s="34"/>
    </row>
    <row r="140" spans="1:8" ht="135">
      <c r="A140" s="183">
        <v>41053</v>
      </c>
      <c r="B140" s="254" t="s">
        <v>1406</v>
      </c>
      <c r="C140" s="255" t="s">
        <v>1407</v>
      </c>
      <c r="E140" s="34"/>
      <c r="F140" s="34"/>
      <c r="G140" s="34"/>
      <c r="H140" s="34"/>
    </row>
    <row r="141" spans="1:8" ht="120">
      <c r="A141" s="183">
        <v>41082</v>
      </c>
      <c r="B141" s="254" t="s">
        <v>1408</v>
      </c>
      <c r="C141" s="255" t="s">
        <v>1409</v>
      </c>
      <c r="E141" s="34"/>
      <c r="F141" s="34"/>
      <c r="G141" s="34"/>
      <c r="H141" s="34"/>
    </row>
    <row r="142" spans="1:8" ht="105">
      <c r="A142" s="183">
        <v>41085</v>
      </c>
      <c r="B142" s="254" t="s">
        <v>1410</v>
      </c>
      <c r="C142" s="255" t="s">
        <v>1411</v>
      </c>
      <c r="E142" s="34"/>
      <c r="F142" s="34"/>
      <c r="G142" s="34"/>
      <c r="H142" s="34"/>
    </row>
    <row r="143" spans="1:8" ht="120">
      <c r="A143" s="183">
        <v>41148</v>
      </c>
      <c r="B143" s="254" t="s">
        <v>1412</v>
      </c>
      <c r="C143" s="255" t="s">
        <v>1413</v>
      </c>
      <c r="E143" s="34"/>
      <c r="F143" s="34"/>
      <c r="G143" s="34"/>
      <c r="H143" s="34"/>
    </row>
    <row r="144" spans="1:8" ht="75">
      <c r="A144" s="183">
        <v>41148</v>
      </c>
      <c r="B144" s="254" t="s">
        <v>936</v>
      </c>
      <c r="C144" s="255" t="s">
        <v>1414</v>
      </c>
      <c r="E144" s="34"/>
      <c r="F144" s="34"/>
      <c r="G144" s="34"/>
      <c r="H144" s="34"/>
    </row>
    <row r="145" spans="1:8" ht="135">
      <c r="A145" s="256">
        <v>41184</v>
      </c>
      <c r="B145" s="257" t="s">
        <v>1415</v>
      </c>
      <c r="C145" s="258" t="s">
        <v>1416</v>
      </c>
      <c r="E145" s="34"/>
      <c r="F145" s="34"/>
      <c r="G145" s="34"/>
      <c r="H145" s="34"/>
    </row>
    <row r="146" spans="1:8" ht="195">
      <c r="A146" s="259">
        <v>41193</v>
      </c>
      <c r="B146" s="254" t="s">
        <v>936</v>
      </c>
      <c r="C146" s="255" t="s">
        <v>1417</v>
      </c>
      <c r="E146" s="34"/>
      <c r="F146" s="34"/>
      <c r="G146" s="34"/>
      <c r="H146" s="34"/>
    </row>
    <row r="147" spans="1:8" ht="225">
      <c r="A147" s="259">
        <v>41222</v>
      </c>
      <c r="B147" s="254" t="s">
        <v>1418</v>
      </c>
      <c r="C147" s="255" t="s">
        <v>1419</v>
      </c>
      <c r="E147" s="34"/>
      <c r="F147" s="34"/>
      <c r="G147" s="34"/>
      <c r="H147" s="34"/>
    </row>
    <row r="148" spans="1:8" ht="105">
      <c r="A148" s="259">
        <v>41236</v>
      </c>
      <c r="B148" s="254" t="s">
        <v>936</v>
      </c>
      <c r="C148" s="255" t="s">
        <v>1420</v>
      </c>
      <c r="E148" s="34"/>
      <c r="F148" s="34"/>
      <c r="G148" s="34"/>
      <c r="H148" s="34"/>
    </row>
    <row r="149" spans="1:8" ht="150">
      <c r="A149" s="259">
        <v>41251</v>
      </c>
      <c r="B149" s="254" t="s">
        <v>1421</v>
      </c>
      <c r="C149" s="255" t="s">
        <v>1422</v>
      </c>
      <c r="E149" s="34"/>
      <c r="F149" s="34"/>
      <c r="G149" s="34"/>
      <c r="H149" s="34"/>
    </row>
    <row r="150" spans="1:8" ht="120">
      <c r="A150" s="259">
        <v>41263</v>
      </c>
      <c r="B150" s="254" t="s">
        <v>1423</v>
      </c>
      <c r="C150" s="255" t="s">
        <v>1424</v>
      </c>
      <c r="E150" s="34"/>
      <c r="F150" s="34"/>
      <c r="G150" s="34"/>
      <c r="H150" s="34"/>
    </row>
    <row r="151" spans="1:8" ht="60">
      <c r="A151" s="183">
        <v>40674</v>
      </c>
      <c r="B151" s="184" t="s">
        <v>936</v>
      </c>
      <c r="C151" s="185" t="s">
        <v>937</v>
      </c>
      <c r="H151" s="34"/>
    </row>
    <row r="152" spans="1:8" ht="75">
      <c r="A152" s="183">
        <v>40682</v>
      </c>
      <c r="B152" s="184" t="s">
        <v>936</v>
      </c>
      <c r="C152" s="185" t="s">
        <v>938</v>
      </c>
      <c r="H152" s="34"/>
    </row>
    <row r="153" spans="1:8" ht="90">
      <c r="A153" s="183">
        <v>40730</v>
      </c>
      <c r="B153" s="184" t="s">
        <v>936</v>
      </c>
      <c r="C153" s="185" t="s">
        <v>939</v>
      </c>
      <c r="H153" s="34"/>
    </row>
    <row r="154" spans="1:8" ht="75">
      <c r="A154" s="183">
        <v>40778</v>
      </c>
      <c r="B154" s="184" t="s">
        <v>936</v>
      </c>
      <c r="C154" s="185" t="s">
        <v>940</v>
      </c>
      <c r="H154" s="34"/>
    </row>
    <row r="155" spans="1:8" ht="60">
      <c r="A155" s="183">
        <v>40786</v>
      </c>
      <c r="B155" s="184" t="s">
        <v>936</v>
      </c>
      <c r="C155" s="185" t="s">
        <v>941</v>
      </c>
      <c r="H155" s="34"/>
    </row>
    <row r="156" spans="1:8" ht="105">
      <c r="A156" s="183">
        <v>40820</v>
      </c>
      <c r="B156" s="184" t="s">
        <v>936</v>
      </c>
      <c r="C156" s="185" t="s">
        <v>942</v>
      </c>
      <c r="H156" s="34"/>
    </row>
    <row r="157" spans="1:8" ht="90">
      <c r="A157" s="183">
        <v>40869</v>
      </c>
      <c r="B157" s="184" t="s">
        <v>936</v>
      </c>
      <c r="C157" s="185" t="s">
        <v>943</v>
      </c>
      <c r="H157" s="34"/>
    </row>
    <row r="158" spans="1:8" ht="120">
      <c r="A158" s="183">
        <v>40886</v>
      </c>
      <c r="B158" s="184" t="s">
        <v>944</v>
      </c>
      <c r="C158" s="185" t="s">
        <v>945</v>
      </c>
      <c r="H158" s="34"/>
    </row>
    <row r="159" spans="1:8" ht="105">
      <c r="A159" s="183">
        <v>40889</v>
      </c>
      <c r="B159" s="184" t="s">
        <v>946</v>
      </c>
      <c r="C159" s="185" t="s">
        <v>947</v>
      </c>
      <c r="H159" s="34"/>
    </row>
    <row r="160" spans="1:8" ht="60">
      <c r="A160" s="183">
        <v>40267</v>
      </c>
      <c r="B160" s="184" t="s">
        <v>948</v>
      </c>
      <c r="C160" s="185" t="s">
        <v>949</v>
      </c>
      <c r="H160" s="34"/>
    </row>
    <row r="161" spans="1:8" ht="60">
      <c r="A161" s="183">
        <v>40317</v>
      </c>
      <c r="B161" s="184" t="s">
        <v>936</v>
      </c>
      <c r="C161" s="185" t="s">
        <v>950</v>
      </c>
      <c r="H161" s="34"/>
    </row>
    <row r="162" spans="1:8" ht="105">
      <c r="A162" s="183">
        <v>40435</v>
      </c>
      <c r="B162" s="184" t="s">
        <v>951</v>
      </c>
      <c r="C162" s="185" t="s">
        <v>952</v>
      </c>
      <c r="H162" s="34"/>
    </row>
    <row r="163" spans="1:8" ht="45">
      <c r="A163" s="183">
        <v>40449</v>
      </c>
      <c r="B163" s="184" t="s">
        <v>936</v>
      </c>
      <c r="C163" s="185" t="s">
        <v>953</v>
      </c>
      <c r="H163" s="34"/>
    </row>
    <row r="164" spans="1:8" ht="90">
      <c r="A164" s="183">
        <v>40450</v>
      </c>
      <c r="B164" s="184" t="s">
        <v>936</v>
      </c>
      <c r="C164" s="185" t="s">
        <v>954</v>
      </c>
      <c r="H164" s="34"/>
    </row>
    <row r="165" spans="1:8" ht="60">
      <c r="A165" s="183">
        <v>40451</v>
      </c>
      <c r="B165" s="184" t="s">
        <v>936</v>
      </c>
      <c r="C165" s="185" t="s">
        <v>955</v>
      </c>
      <c r="H165" s="34"/>
    </row>
    <row r="166" spans="1:8" ht="45">
      <c r="A166" s="183">
        <v>40487</v>
      </c>
      <c r="B166" s="184" t="s">
        <v>936</v>
      </c>
      <c r="C166" s="185" t="s">
        <v>956</v>
      </c>
      <c r="H166" s="34"/>
    </row>
    <row r="167" spans="1:8" ht="45">
      <c r="A167" s="183">
        <v>40491</v>
      </c>
      <c r="B167" s="184" t="s">
        <v>936</v>
      </c>
      <c r="C167" s="185" t="s">
        <v>957</v>
      </c>
      <c r="H167" s="34"/>
    </row>
    <row r="168" spans="1:8" ht="120">
      <c r="A168" s="183">
        <v>40506</v>
      </c>
      <c r="B168" s="184" t="s">
        <v>958</v>
      </c>
      <c r="C168" s="185" t="s">
        <v>959</v>
      </c>
      <c r="H168" s="34"/>
    </row>
    <row r="169" spans="1:8" ht="60">
      <c r="A169" s="183">
        <v>40513</v>
      </c>
      <c r="B169" s="184" t="s">
        <v>936</v>
      </c>
      <c r="C169" s="185" t="s">
        <v>960</v>
      </c>
      <c r="H169" s="34"/>
    </row>
    <row r="170" spans="1:8" ht="60">
      <c r="A170" s="183">
        <v>40521</v>
      </c>
      <c r="B170" s="184" t="s">
        <v>936</v>
      </c>
      <c r="C170" s="185" t="s">
        <v>961</v>
      </c>
      <c r="H170" s="34"/>
    </row>
    <row r="171" spans="1:8" ht="105">
      <c r="A171" s="183">
        <v>40521</v>
      </c>
      <c r="B171" s="184" t="s">
        <v>962</v>
      </c>
      <c r="C171" s="185" t="s">
        <v>963</v>
      </c>
      <c r="H171" s="34"/>
    </row>
    <row r="172" spans="1:8" ht="75">
      <c r="A172" s="183">
        <v>39864</v>
      </c>
      <c r="B172" s="184" t="s">
        <v>964</v>
      </c>
      <c r="C172" s="185" t="s">
        <v>965</v>
      </c>
      <c r="H172" s="34"/>
    </row>
    <row r="173" spans="1:8" ht="75">
      <c r="A173" s="183">
        <v>39877</v>
      </c>
      <c r="B173" s="184" t="s">
        <v>936</v>
      </c>
      <c r="C173" s="185" t="s">
        <v>966</v>
      </c>
      <c r="H173" s="34"/>
    </row>
    <row r="174" spans="1:8" ht="90">
      <c r="A174" s="183">
        <v>39899</v>
      </c>
      <c r="B174" s="184" t="s">
        <v>967</v>
      </c>
      <c r="C174" s="185" t="s">
        <v>968</v>
      </c>
      <c r="H174" s="34"/>
    </row>
    <row r="175" spans="1:8" ht="165">
      <c r="A175" s="183">
        <v>39939</v>
      </c>
      <c r="B175" s="184" t="s">
        <v>969</v>
      </c>
      <c r="C175" s="185" t="s">
        <v>970</v>
      </c>
      <c r="H175" s="34"/>
    </row>
    <row r="176" spans="1:8" ht="30">
      <c r="A176" s="183">
        <v>39939</v>
      </c>
      <c r="B176" s="184" t="s">
        <v>936</v>
      </c>
      <c r="C176" s="185" t="s">
        <v>971</v>
      </c>
      <c r="H176" s="34"/>
    </row>
    <row r="177" spans="1:8" ht="75">
      <c r="A177" s="183">
        <v>40284</v>
      </c>
      <c r="B177" s="184" t="s">
        <v>972</v>
      </c>
      <c r="C177" s="185" t="s">
        <v>973</v>
      </c>
      <c r="H177" s="34"/>
    </row>
    <row r="178" spans="1:8" ht="45">
      <c r="A178" s="183">
        <v>39955</v>
      </c>
      <c r="B178" s="184" t="s">
        <v>936</v>
      </c>
      <c r="C178" s="185" t="s">
        <v>974</v>
      </c>
      <c r="H178" s="34"/>
    </row>
    <row r="179" spans="1:8" ht="60">
      <c r="A179" s="183">
        <v>39962</v>
      </c>
      <c r="B179" s="184" t="s">
        <v>936</v>
      </c>
      <c r="C179" s="185" t="s">
        <v>975</v>
      </c>
      <c r="H179" s="34"/>
    </row>
    <row r="180" spans="1:8" ht="60">
      <c r="A180" s="183">
        <v>39972</v>
      </c>
      <c r="B180" s="184" t="s">
        <v>976</v>
      </c>
      <c r="C180" s="185" t="s">
        <v>977</v>
      </c>
      <c r="H180" s="34"/>
    </row>
    <row r="181" spans="1:8" ht="60">
      <c r="A181" s="183">
        <v>40025</v>
      </c>
      <c r="B181" s="184" t="s">
        <v>936</v>
      </c>
      <c r="C181" s="185" t="s">
        <v>978</v>
      </c>
      <c r="H181" s="34"/>
    </row>
    <row r="182" spans="1:8" ht="120">
      <c r="A182" s="183">
        <v>40078</v>
      </c>
      <c r="B182" s="184" t="s">
        <v>979</v>
      </c>
      <c r="C182" s="185" t="s">
        <v>980</v>
      </c>
      <c r="H182" s="34"/>
    </row>
    <row r="183" spans="1:8" ht="150">
      <c r="A183" s="183">
        <v>40089</v>
      </c>
      <c r="B183" s="184" t="s">
        <v>981</v>
      </c>
      <c r="C183" s="185" t="s">
        <v>982</v>
      </c>
      <c r="H183" s="34"/>
    </row>
    <row r="184" spans="1:8" ht="45">
      <c r="A184" s="183">
        <v>40135</v>
      </c>
      <c r="B184" s="184" t="s">
        <v>936</v>
      </c>
      <c r="C184" s="185" t="s">
        <v>983</v>
      </c>
      <c r="H184" s="34"/>
    </row>
    <row r="185" spans="1:8" ht="90">
      <c r="A185" s="183">
        <v>40156</v>
      </c>
      <c r="B185" s="184" t="s">
        <v>962</v>
      </c>
      <c r="C185" s="185" t="s">
        <v>984</v>
      </c>
      <c r="H185" s="34"/>
    </row>
    <row r="186" spans="1:8" ht="75">
      <c r="A186" s="183">
        <v>39518</v>
      </c>
      <c r="B186" s="184" t="s">
        <v>972</v>
      </c>
      <c r="C186" s="185" t="s">
        <v>985</v>
      </c>
      <c r="H186" s="34"/>
    </row>
    <row r="187" spans="1:8" ht="90">
      <c r="A187" s="183">
        <v>39523</v>
      </c>
      <c r="B187" s="184" t="s">
        <v>986</v>
      </c>
      <c r="C187" s="185" t="s">
        <v>987</v>
      </c>
      <c r="H187" s="34"/>
    </row>
    <row r="188" spans="1:8" ht="75">
      <c r="A188" s="183">
        <v>39573</v>
      </c>
      <c r="B188" s="184" t="s">
        <v>1037</v>
      </c>
      <c r="C188" s="185" t="s">
        <v>988</v>
      </c>
      <c r="H188" s="34"/>
    </row>
    <row r="189" spans="1:8" ht="120">
      <c r="A189" s="183">
        <v>39609</v>
      </c>
      <c r="B189" s="184" t="s">
        <v>989</v>
      </c>
      <c r="C189" s="185" t="s">
        <v>990</v>
      </c>
      <c r="H189" s="34"/>
    </row>
    <row r="190" spans="1:8" ht="45">
      <c r="A190" s="183">
        <v>39624</v>
      </c>
      <c r="B190" s="184" t="s">
        <v>936</v>
      </c>
      <c r="C190" s="185" t="s">
        <v>991</v>
      </c>
      <c r="H190" s="34"/>
    </row>
    <row r="191" spans="1:8" ht="75">
      <c r="A191" s="183">
        <v>39689</v>
      </c>
      <c r="B191" s="184" t="s">
        <v>992</v>
      </c>
      <c r="C191" s="185" t="s">
        <v>993</v>
      </c>
      <c r="H191" s="34"/>
    </row>
    <row r="192" spans="1:8" ht="45">
      <c r="A192" s="183">
        <v>39702</v>
      </c>
      <c r="B192" s="184" t="s">
        <v>936</v>
      </c>
      <c r="C192" s="185" t="s">
        <v>994</v>
      </c>
      <c r="H192" s="34"/>
    </row>
    <row r="193" spans="1:8" ht="75">
      <c r="A193" s="183">
        <v>39730</v>
      </c>
      <c r="B193" s="184" t="s">
        <v>995</v>
      </c>
      <c r="C193" s="185" t="s">
        <v>996</v>
      </c>
      <c r="H193" s="34"/>
    </row>
    <row r="194" spans="1:8" ht="105">
      <c r="A194" s="183">
        <v>39769</v>
      </c>
      <c r="B194" s="184" t="s">
        <v>997</v>
      </c>
      <c r="C194" s="185" t="s">
        <v>998</v>
      </c>
      <c r="H194" s="34"/>
    </row>
    <row r="195" spans="1:8" ht="45">
      <c r="A195" s="183">
        <v>39797</v>
      </c>
      <c r="B195" s="184" t="s">
        <v>999</v>
      </c>
      <c r="C195" s="185" t="s">
        <v>1000</v>
      </c>
      <c r="H195" s="34"/>
    </row>
    <row r="196" spans="1:8" ht="30">
      <c r="A196" s="183">
        <v>39797</v>
      </c>
      <c r="B196" s="184" t="s">
        <v>964</v>
      </c>
      <c r="C196" s="185" t="s">
        <v>1001</v>
      </c>
      <c r="H196" s="34"/>
    </row>
    <row r="197" spans="1:8" ht="90">
      <c r="A197" s="183">
        <v>39120</v>
      </c>
      <c r="B197" s="184" t="s">
        <v>1036</v>
      </c>
      <c r="C197" s="185" t="s">
        <v>1002</v>
      </c>
      <c r="H197" s="34"/>
    </row>
    <row r="198" spans="1:8" ht="105">
      <c r="A198" s="183">
        <v>39128</v>
      </c>
      <c r="B198" s="184" t="s">
        <v>936</v>
      </c>
      <c r="C198" s="185" t="s">
        <v>942</v>
      </c>
      <c r="H198" s="34"/>
    </row>
    <row r="199" spans="1:8" ht="60">
      <c r="A199" s="183">
        <v>39140</v>
      </c>
      <c r="B199" s="184" t="s">
        <v>1003</v>
      </c>
      <c r="C199" s="185" t="s">
        <v>1004</v>
      </c>
      <c r="H199" s="34"/>
    </row>
    <row r="200" spans="1:8" ht="135">
      <c r="A200" s="183">
        <v>39153</v>
      </c>
      <c r="B200" s="184" t="s">
        <v>1005</v>
      </c>
      <c r="C200" s="185" t="s">
        <v>1006</v>
      </c>
      <c r="H200" s="34"/>
    </row>
    <row r="201" spans="1:8" ht="75">
      <c r="A201" s="183">
        <v>39190</v>
      </c>
      <c r="B201" s="184" t="s">
        <v>1007</v>
      </c>
      <c r="C201" s="185" t="s">
        <v>1008</v>
      </c>
      <c r="H201" s="34"/>
    </row>
    <row r="202" spans="1:8" ht="90">
      <c r="A202" s="183">
        <v>39225</v>
      </c>
      <c r="B202" s="184" t="s">
        <v>1035</v>
      </c>
      <c r="C202" s="185" t="s">
        <v>1009</v>
      </c>
      <c r="H202" s="34"/>
    </row>
    <row r="203" spans="1:8" ht="75">
      <c r="A203" s="183">
        <v>39353</v>
      </c>
      <c r="B203" s="184" t="s">
        <v>936</v>
      </c>
      <c r="C203" s="185" t="s">
        <v>1010</v>
      </c>
      <c r="H203" s="34"/>
    </row>
    <row r="204" spans="1:8" ht="75">
      <c r="A204" s="183">
        <v>39358</v>
      </c>
      <c r="B204" s="184" t="s">
        <v>936</v>
      </c>
      <c r="C204" s="185" t="s">
        <v>1011</v>
      </c>
      <c r="H204" s="34"/>
    </row>
    <row r="205" spans="1:8" ht="60">
      <c r="A205" s="183">
        <v>39371</v>
      </c>
      <c r="B205" s="184" t="s">
        <v>936</v>
      </c>
      <c r="C205" s="185" t="s">
        <v>1012</v>
      </c>
      <c r="H205" s="34"/>
    </row>
    <row r="206" spans="1:8" ht="60">
      <c r="A206" s="183">
        <v>39377</v>
      </c>
      <c r="B206" s="184" t="s">
        <v>1013</v>
      </c>
      <c r="C206" s="185" t="s">
        <v>1014</v>
      </c>
      <c r="H206" s="34"/>
    </row>
    <row r="207" spans="1:8" ht="135">
      <c r="A207" s="183">
        <v>39381</v>
      </c>
      <c r="B207" s="184" t="s">
        <v>1015</v>
      </c>
      <c r="C207" s="185" t="s">
        <v>1016</v>
      </c>
      <c r="H207" s="34"/>
    </row>
    <row r="208" spans="1:8" ht="90">
      <c r="A208" s="183">
        <v>39426</v>
      </c>
      <c r="B208" s="184" t="s">
        <v>1017</v>
      </c>
      <c r="C208" s="185" t="s">
        <v>1018</v>
      </c>
      <c r="H208" s="34"/>
    </row>
    <row r="209" spans="1:8" ht="105">
      <c r="A209" s="183">
        <v>38758</v>
      </c>
      <c r="B209" s="184" t="s">
        <v>1034</v>
      </c>
      <c r="C209" s="185" t="s">
        <v>1019</v>
      </c>
      <c r="H209" s="34"/>
    </row>
    <row r="210" spans="1:8" ht="120">
      <c r="A210" s="183">
        <v>38771</v>
      </c>
      <c r="B210" s="184" t="s">
        <v>1033</v>
      </c>
      <c r="C210" s="185" t="s">
        <v>1020</v>
      </c>
      <c r="H210" s="34"/>
    </row>
    <row r="211" spans="1:8" ht="120">
      <c r="A211" s="183">
        <v>38771</v>
      </c>
      <c r="B211" s="184" t="s">
        <v>1021</v>
      </c>
      <c r="C211" s="185" t="s">
        <v>1022</v>
      </c>
      <c r="H211" s="34"/>
    </row>
    <row r="212" spans="1:8" ht="90">
      <c r="A212" s="183">
        <v>38957</v>
      </c>
      <c r="B212" s="184" t="s">
        <v>1032</v>
      </c>
      <c r="C212" s="185" t="s">
        <v>1023</v>
      </c>
      <c r="H212" s="34"/>
    </row>
    <row r="213" spans="1:8" ht="105">
      <c r="A213" s="183">
        <v>38981</v>
      </c>
      <c r="B213" s="184" t="s">
        <v>1024</v>
      </c>
      <c r="C213" s="185" t="s">
        <v>1025</v>
      </c>
      <c r="H213" s="34"/>
    </row>
    <row r="214" spans="1:8" ht="105">
      <c r="A214" s="183">
        <v>39015</v>
      </c>
      <c r="B214" s="184" t="s">
        <v>1026</v>
      </c>
      <c r="C214" s="185" t="s">
        <v>1027</v>
      </c>
      <c r="H214" s="34"/>
    </row>
    <row r="215" spans="1:8" ht="45">
      <c r="A215" s="183">
        <v>39022</v>
      </c>
      <c r="B215" s="184" t="s">
        <v>1028</v>
      </c>
      <c r="C215" s="185" t="s">
        <v>1029</v>
      </c>
      <c r="H215" s="34"/>
    </row>
    <row r="216" spans="1:8" ht="90">
      <c r="A216" s="183">
        <v>39059</v>
      </c>
      <c r="B216" s="184" t="s">
        <v>1030</v>
      </c>
      <c r="C216" s="185" t="s">
        <v>1031</v>
      </c>
      <c r="H216" s="34"/>
    </row>
    <row r="217" spans="1:8" ht="15">
      <c r="A217" s="250"/>
      <c r="B217" s="251"/>
      <c r="C217" s="252"/>
      <c r="D217" s="253"/>
    </row>
    <row r="218" spans="1:8">
      <c r="A218" s="386" t="s">
        <v>18</v>
      </c>
      <c r="B218" s="386"/>
      <c r="C218" s="386"/>
    </row>
    <row r="219" spans="1:8" ht="52.5" customHeight="1">
      <c r="A219" s="337" t="s">
        <v>1563</v>
      </c>
      <c r="B219" s="337"/>
      <c r="C219" s="337"/>
    </row>
  </sheetData>
  <sheetProtection selectLockedCells="1" selectUnlockedCells="1"/>
  <mergeCells count="31">
    <mergeCell ref="A219:C219"/>
    <mergeCell ref="A218:C218"/>
    <mergeCell ref="A109:H109"/>
    <mergeCell ref="B76:H76"/>
    <mergeCell ref="A85:A86"/>
    <mergeCell ref="B86:H86"/>
    <mergeCell ref="A106:H106"/>
    <mergeCell ref="A107:H107"/>
    <mergeCell ref="A108:H108"/>
    <mergeCell ref="A68:A69"/>
    <mergeCell ref="B69:H69"/>
    <mergeCell ref="A75:A76"/>
    <mergeCell ref="A39:A40"/>
    <mergeCell ref="B40:H40"/>
    <mergeCell ref="A59:A60"/>
    <mergeCell ref="B60:H60"/>
    <mergeCell ref="A8:A9"/>
    <mergeCell ref="B9:H9"/>
    <mergeCell ref="A20:A21"/>
    <mergeCell ref="B21:H21"/>
    <mergeCell ref="A28:A29"/>
    <mergeCell ref="B29:H29"/>
    <mergeCell ref="A1:H1"/>
    <mergeCell ref="A2:H2"/>
    <mergeCell ref="A3:A7"/>
    <mergeCell ref="B3:H4"/>
    <mergeCell ref="B5:D6"/>
    <mergeCell ref="E5:E6"/>
    <mergeCell ref="F5:F6"/>
    <mergeCell ref="G5:G7"/>
    <mergeCell ref="H5:H7"/>
  </mergeCells>
  <pageMargins left="0.19685039370078741" right="0.15748031496062992" top="0.51181102362204722" bottom="0.35433070866141736" header="0.6692913385826772" footer="0.51181102362204722"/>
  <pageSetup paperSize="9" scale="60"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IM30"/>
  <sheetViews>
    <sheetView zoomScale="70" zoomScaleNormal="70" zoomScaleSheetLayoutView="70" workbookViewId="0">
      <selection activeCell="A23" sqref="A23:AE23"/>
    </sheetView>
  </sheetViews>
  <sheetFormatPr defaultColWidth="9" defaultRowHeight="12.75"/>
  <cols>
    <col min="1" max="1" width="39.85546875" style="10" customWidth="1"/>
    <col min="2" max="2" width="14.7109375" style="60" customWidth="1"/>
    <col min="3" max="4" width="14.140625" style="60" customWidth="1"/>
    <col min="5" max="5" width="14.140625" style="61" customWidth="1"/>
    <col min="6" max="6" width="11" style="12" customWidth="1"/>
    <col min="7" max="7" width="14.85546875" style="10" customWidth="1"/>
    <col min="8" max="9" width="14.140625" style="60" customWidth="1"/>
    <col min="10" max="10" width="14.140625" style="61" customWidth="1"/>
    <col min="11" max="11" width="11" style="12" customWidth="1"/>
    <col min="12" max="12" width="15.5703125" style="10" customWidth="1"/>
    <col min="13" max="14" width="14.140625" style="60" customWidth="1"/>
    <col min="15" max="15" width="14.140625" style="61" customWidth="1"/>
    <col min="16" max="16" width="11" style="12" customWidth="1"/>
    <col min="17" max="17" width="15.7109375" style="10" customWidth="1"/>
    <col min="18" max="19" width="14.140625" style="60" customWidth="1"/>
    <col min="20" max="20" width="14.140625" style="61" customWidth="1"/>
    <col min="21" max="21" width="11" style="12" customWidth="1"/>
    <col min="22" max="22" width="14.7109375" style="10" customWidth="1"/>
    <col min="23" max="24" width="14.140625" style="60" customWidth="1"/>
    <col min="25" max="25" width="14.140625" style="61" customWidth="1"/>
    <col min="26" max="26" width="11" style="12" customWidth="1"/>
    <col min="27" max="27" width="14" style="10" customWidth="1"/>
    <col min="28" max="29" width="14.140625" style="60" customWidth="1"/>
    <col min="30" max="30" width="14.140625" style="61" customWidth="1"/>
    <col min="31" max="31" width="11.7109375" style="12" bestFit="1" customWidth="1"/>
    <col min="32" max="32" width="13" style="29" customWidth="1"/>
    <col min="33" max="33" width="13.42578125" style="29" customWidth="1"/>
    <col min="34" max="159" width="9.140625" style="29" customWidth="1"/>
    <col min="160" max="16384" width="9" style="10"/>
  </cols>
  <sheetData>
    <row r="1" spans="1:247" ht="27" customHeight="1">
      <c r="A1" s="338" t="s">
        <v>1428</v>
      </c>
      <c r="B1" s="338"/>
      <c r="C1" s="338"/>
      <c r="D1" s="338"/>
      <c r="E1" s="338"/>
      <c r="F1" s="338"/>
      <c r="G1" s="338"/>
      <c r="H1" s="10"/>
      <c r="I1" s="10"/>
      <c r="J1" s="12"/>
      <c r="M1" s="10"/>
      <c r="N1" s="10"/>
      <c r="O1" s="12"/>
      <c r="R1" s="10"/>
      <c r="S1" s="10"/>
      <c r="T1" s="12"/>
      <c r="W1" s="10"/>
      <c r="X1" s="10"/>
      <c r="Y1" s="12"/>
      <c r="AB1" s="10"/>
      <c r="AC1" s="10"/>
      <c r="AD1" s="12"/>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row>
    <row r="2" spans="1:247" ht="45.6" customHeight="1">
      <c r="A2" s="394" t="s">
        <v>705</v>
      </c>
      <c r="B2" s="394"/>
      <c r="C2" s="394"/>
      <c r="D2" s="394"/>
      <c r="E2" s="394"/>
      <c r="F2" s="394"/>
      <c r="G2" s="394"/>
      <c r="H2" s="394"/>
      <c r="I2" s="10"/>
      <c r="J2" s="12"/>
      <c r="M2" s="10"/>
      <c r="N2" s="10"/>
      <c r="O2" s="12"/>
      <c r="R2" s="10"/>
      <c r="S2" s="10"/>
      <c r="T2" s="12"/>
      <c r="W2" s="10"/>
      <c r="X2" s="10"/>
      <c r="Y2" s="12"/>
      <c r="AB2" s="10"/>
      <c r="AC2" s="10"/>
      <c r="AD2" s="12"/>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row>
    <row r="3" spans="1:247" ht="57" customHeight="1" thickBot="1">
      <c r="A3" s="395" t="s">
        <v>13</v>
      </c>
      <c r="B3" s="396" t="s">
        <v>108</v>
      </c>
      <c r="C3" s="396"/>
      <c r="D3" s="396"/>
      <c r="E3" s="396"/>
      <c r="F3" s="396"/>
      <c r="G3" s="396" t="s">
        <v>109</v>
      </c>
      <c r="H3" s="396"/>
      <c r="I3" s="396"/>
      <c r="J3" s="396"/>
      <c r="K3" s="396"/>
      <c r="L3" s="396" t="s">
        <v>110</v>
      </c>
      <c r="M3" s="396"/>
      <c r="N3" s="396"/>
      <c r="O3" s="396"/>
      <c r="P3" s="396"/>
      <c r="Q3" s="396" t="s">
        <v>111</v>
      </c>
      <c r="R3" s="396"/>
      <c r="S3" s="396"/>
      <c r="T3" s="396"/>
      <c r="U3" s="396"/>
      <c r="V3" s="396" t="s">
        <v>112</v>
      </c>
      <c r="W3" s="396"/>
      <c r="X3" s="396"/>
      <c r="Y3" s="396"/>
      <c r="Z3" s="396"/>
      <c r="AA3" s="396" t="s">
        <v>706</v>
      </c>
      <c r="AB3" s="396"/>
      <c r="AC3" s="396"/>
      <c r="AD3" s="396"/>
      <c r="AE3" s="396"/>
    </row>
    <row r="4" spans="1:247" ht="39.75" customHeight="1" thickTop="1" thickBot="1">
      <c r="A4" s="395"/>
      <c r="B4" s="397" t="s">
        <v>1456</v>
      </c>
      <c r="C4" s="392" t="s">
        <v>1457</v>
      </c>
      <c r="D4" s="392" t="s">
        <v>1458</v>
      </c>
      <c r="E4" s="398" t="s">
        <v>1459</v>
      </c>
      <c r="F4" s="393" t="s">
        <v>24</v>
      </c>
      <c r="G4" s="397" t="s">
        <v>1456</v>
      </c>
      <c r="H4" s="392" t="s">
        <v>1457</v>
      </c>
      <c r="I4" s="392" t="s">
        <v>1458</v>
      </c>
      <c r="J4" s="398" t="s">
        <v>1459</v>
      </c>
      <c r="K4" s="393" t="s">
        <v>24</v>
      </c>
      <c r="L4" s="397" t="s">
        <v>1456</v>
      </c>
      <c r="M4" s="392" t="s">
        <v>1457</v>
      </c>
      <c r="N4" s="392" t="s">
        <v>1458</v>
      </c>
      <c r="O4" s="398" t="s">
        <v>1459</v>
      </c>
      <c r="P4" s="393" t="s">
        <v>24</v>
      </c>
      <c r="Q4" s="397" t="s">
        <v>1456</v>
      </c>
      <c r="R4" s="392" t="s">
        <v>1457</v>
      </c>
      <c r="S4" s="392" t="s">
        <v>1458</v>
      </c>
      <c r="T4" s="398" t="s">
        <v>1459</v>
      </c>
      <c r="U4" s="393" t="s">
        <v>24</v>
      </c>
      <c r="V4" s="397" t="s">
        <v>1456</v>
      </c>
      <c r="W4" s="392" t="s">
        <v>1457</v>
      </c>
      <c r="X4" s="392" t="s">
        <v>1458</v>
      </c>
      <c r="Y4" s="398" t="s">
        <v>1459</v>
      </c>
      <c r="Z4" s="393" t="s">
        <v>24</v>
      </c>
      <c r="AA4" s="400" t="s">
        <v>1460</v>
      </c>
      <c r="AB4" s="401" t="s">
        <v>1461</v>
      </c>
      <c r="AC4" s="401" t="s">
        <v>1462</v>
      </c>
      <c r="AD4" s="402" t="s">
        <v>1463</v>
      </c>
      <c r="AE4" s="393" t="s">
        <v>24</v>
      </c>
    </row>
    <row r="5" spans="1:247" ht="6.75" customHeight="1" thickTop="1" thickBot="1">
      <c r="A5" s="395"/>
      <c r="B5" s="397"/>
      <c r="C5" s="392"/>
      <c r="D5" s="392"/>
      <c r="E5" s="398"/>
      <c r="F5" s="393"/>
      <c r="G5" s="397"/>
      <c r="H5" s="392"/>
      <c r="I5" s="392"/>
      <c r="J5" s="398"/>
      <c r="K5" s="393"/>
      <c r="L5" s="397"/>
      <c r="M5" s="392"/>
      <c r="N5" s="392"/>
      <c r="O5" s="398"/>
      <c r="P5" s="393"/>
      <c r="Q5" s="397"/>
      <c r="R5" s="392"/>
      <c r="S5" s="392"/>
      <c r="T5" s="398"/>
      <c r="U5" s="393"/>
      <c r="V5" s="397"/>
      <c r="W5" s="392"/>
      <c r="X5" s="392"/>
      <c r="Y5" s="398"/>
      <c r="Z5" s="393"/>
      <c r="AA5" s="400"/>
      <c r="AB5" s="401"/>
      <c r="AC5" s="401"/>
      <c r="AD5" s="402"/>
      <c r="AE5" s="393"/>
    </row>
    <row r="6" spans="1:247" ht="44.85" customHeight="1" thickTop="1">
      <c r="A6" s="62" t="s">
        <v>1</v>
      </c>
      <c r="B6" s="63">
        <f>SUM(B7:B9)</f>
        <v>231334.90000000002</v>
      </c>
      <c r="C6" s="64">
        <f>SUM(C7:C9)</f>
        <v>231334.90000000002</v>
      </c>
      <c r="D6" s="64">
        <f>SUM(D7:D9)</f>
        <v>0</v>
      </c>
      <c r="E6" s="64">
        <f>SUM(E7:E9)</f>
        <v>231334.90000000002</v>
      </c>
      <c r="F6" s="65">
        <f t="shared" ref="F6:F21" si="0">E6/B6*100</f>
        <v>100</v>
      </c>
      <c r="G6" s="63">
        <f>SUM(G7:G9)</f>
        <v>132807</v>
      </c>
      <c r="H6" s="64">
        <f>SUM(H7:H9)</f>
        <v>132807</v>
      </c>
      <c r="I6" s="64">
        <f>SUM(I7:I9)</f>
        <v>0</v>
      </c>
      <c r="J6" s="64">
        <f>SUM(J7:J9)</f>
        <v>132807</v>
      </c>
      <c r="K6" s="65">
        <f t="shared" ref="K6:K21" si="1">J6/G6*100</f>
        <v>100</v>
      </c>
      <c r="L6" s="63">
        <f>SUM(L7:L9)</f>
        <v>0</v>
      </c>
      <c r="M6" s="64">
        <f>SUM(M7:M9)</f>
        <v>0</v>
      </c>
      <c r="N6" s="64">
        <f>SUM(N7:N9)</f>
        <v>0</v>
      </c>
      <c r="O6" s="64">
        <f>SUM(O7:O9)</f>
        <v>0</v>
      </c>
      <c r="P6" s="65" t="e">
        <f t="shared" ref="P6:P21" si="2">O6/L6*100</f>
        <v>#DIV/0!</v>
      </c>
      <c r="Q6" s="63">
        <f>SUM(Q7:Q9)</f>
        <v>0</v>
      </c>
      <c r="R6" s="64">
        <f>SUM(R7:R9)</f>
        <v>0</v>
      </c>
      <c r="S6" s="64">
        <f>SUM(S7:S9)</f>
        <v>0</v>
      </c>
      <c r="T6" s="64">
        <f>SUM(T7:T9)</f>
        <v>0</v>
      </c>
      <c r="U6" s="65" t="e">
        <f t="shared" ref="U6:U21" si="3">T6/Q6*100</f>
        <v>#DIV/0!</v>
      </c>
      <c r="V6" s="63">
        <f>SUM(V7:V9)</f>
        <v>0</v>
      </c>
      <c r="W6" s="64">
        <f>SUM(W7:W9)</f>
        <v>0</v>
      </c>
      <c r="X6" s="64">
        <f>SUM(X7:X9)</f>
        <v>0</v>
      </c>
      <c r="Y6" s="64">
        <f>SUM(Y7:Y9)</f>
        <v>0</v>
      </c>
      <c r="Z6" s="65" t="e">
        <f t="shared" ref="Z6:Z21" si="4">Y6/V6*100</f>
        <v>#DIV/0!</v>
      </c>
      <c r="AA6" s="63">
        <f>SUM(AA7:AA9)</f>
        <v>364141.9</v>
      </c>
      <c r="AB6" s="64">
        <f>SUM(AB7:AB9)</f>
        <v>364141.9</v>
      </c>
      <c r="AC6" s="64">
        <f>SUM(AC7:AC9)</f>
        <v>0</v>
      </c>
      <c r="AD6" s="64">
        <f>SUM(AD7:AD9)</f>
        <v>364141.9</v>
      </c>
      <c r="AE6" s="65">
        <f t="shared" ref="AE6:AE21" si="5">AD6/AA6*100</f>
        <v>100</v>
      </c>
    </row>
    <row r="7" spans="1:247" ht="45.75" customHeight="1">
      <c r="A7" s="66" t="s">
        <v>2</v>
      </c>
      <c r="B7" s="67">
        <v>39392.61</v>
      </c>
      <c r="C7" s="68">
        <v>39392.61</v>
      </c>
      <c r="D7" s="68">
        <v>0</v>
      </c>
      <c r="E7" s="69">
        <f>C7+D7</f>
        <v>39392.61</v>
      </c>
      <c r="F7" s="70">
        <f t="shared" si="0"/>
        <v>100</v>
      </c>
      <c r="G7" s="67">
        <v>53122.8</v>
      </c>
      <c r="H7" s="68">
        <v>53122.8</v>
      </c>
      <c r="I7" s="68">
        <v>0</v>
      </c>
      <c r="J7" s="69">
        <f>H7+I7</f>
        <v>53122.8</v>
      </c>
      <c r="K7" s="70">
        <f t="shared" si="1"/>
        <v>100</v>
      </c>
      <c r="L7" s="67">
        <v>0</v>
      </c>
      <c r="M7" s="68">
        <v>0</v>
      </c>
      <c r="N7" s="68">
        <v>0</v>
      </c>
      <c r="O7" s="69">
        <f>M7+N7</f>
        <v>0</v>
      </c>
      <c r="P7" s="70" t="e">
        <f t="shared" si="2"/>
        <v>#DIV/0!</v>
      </c>
      <c r="Q7" s="67">
        <v>0</v>
      </c>
      <c r="R7" s="68">
        <v>0</v>
      </c>
      <c r="S7" s="68">
        <v>0</v>
      </c>
      <c r="T7" s="69">
        <f>R7+S7</f>
        <v>0</v>
      </c>
      <c r="U7" s="70" t="e">
        <f t="shared" si="3"/>
        <v>#DIV/0!</v>
      </c>
      <c r="V7" s="67">
        <v>0</v>
      </c>
      <c r="W7" s="68">
        <v>0</v>
      </c>
      <c r="X7" s="68">
        <v>0</v>
      </c>
      <c r="Y7" s="69">
        <f>W7+X7</f>
        <v>0</v>
      </c>
      <c r="Z7" s="70" t="e">
        <f t="shared" si="4"/>
        <v>#DIV/0!</v>
      </c>
      <c r="AA7" s="196">
        <f>B7+G7+L7+Q7+V7</f>
        <v>92515.41</v>
      </c>
      <c r="AB7" s="197">
        <f>C7+H7+M7+R7+W7</f>
        <v>92515.41</v>
      </c>
      <c r="AC7" s="198">
        <f>D7+I7+N7+S7+X7</f>
        <v>0</v>
      </c>
      <c r="AD7" s="69">
        <f>AB7+AC7</f>
        <v>92515.41</v>
      </c>
      <c r="AE7" s="70">
        <f t="shared" si="5"/>
        <v>100</v>
      </c>
    </row>
    <row r="8" spans="1:247" ht="45.75" customHeight="1">
      <c r="A8" s="66" t="s">
        <v>3</v>
      </c>
      <c r="B8" s="67">
        <v>123555.68000000002</v>
      </c>
      <c r="C8" s="68">
        <v>123555.68000000001</v>
      </c>
      <c r="D8" s="68">
        <v>0</v>
      </c>
      <c r="E8" s="69">
        <f>C8+D8</f>
        <v>123555.68000000001</v>
      </c>
      <c r="F8" s="70">
        <f t="shared" si="0"/>
        <v>99.999999999999986</v>
      </c>
      <c r="G8" s="67">
        <v>47981.57</v>
      </c>
      <c r="H8" s="68">
        <v>47981.57</v>
      </c>
      <c r="I8" s="68">
        <v>0</v>
      </c>
      <c r="J8" s="69">
        <f>H8+I8</f>
        <v>47981.57</v>
      </c>
      <c r="K8" s="70">
        <f t="shared" si="1"/>
        <v>100</v>
      </c>
      <c r="L8" s="67">
        <v>0</v>
      </c>
      <c r="M8" s="68">
        <v>0</v>
      </c>
      <c r="N8" s="68">
        <v>0</v>
      </c>
      <c r="O8" s="69">
        <f>M8+N8</f>
        <v>0</v>
      </c>
      <c r="P8" s="70" t="e">
        <f t="shared" si="2"/>
        <v>#DIV/0!</v>
      </c>
      <c r="Q8" s="67">
        <v>0</v>
      </c>
      <c r="R8" s="68">
        <v>0</v>
      </c>
      <c r="S8" s="68">
        <v>0</v>
      </c>
      <c r="T8" s="69">
        <f>R8+S8</f>
        <v>0</v>
      </c>
      <c r="U8" s="70" t="e">
        <f t="shared" si="3"/>
        <v>#DIV/0!</v>
      </c>
      <c r="V8" s="67">
        <v>0</v>
      </c>
      <c r="W8" s="68">
        <v>0</v>
      </c>
      <c r="X8" s="68">
        <v>0</v>
      </c>
      <c r="Y8" s="69">
        <f>W8+X8</f>
        <v>0</v>
      </c>
      <c r="Z8" s="70" t="e">
        <f t="shared" si="4"/>
        <v>#DIV/0!</v>
      </c>
      <c r="AA8" s="196">
        <f t="shared" ref="AA8:AA9" si="6">B8+G8+L8+Q8+V8</f>
        <v>171537.25000000003</v>
      </c>
      <c r="AB8" s="197">
        <f t="shared" ref="AB8:AB9" si="7">C8+H8+M8+R8+W8</f>
        <v>171537.25</v>
      </c>
      <c r="AC8" s="198">
        <f t="shared" ref="AC8:AC9" si="8">D8+I8+N8+S8+X8</f>
        <v>0</v>
      </c>
      <c r="AD8" s="69">
        <f>AB8+AC8</f>
        <v>171537.25</v>
      </c>
      <c r="AE8" s="70">
        <f t="shared" si="5"/>
        <v>99.999999999999972</v>
      </c>
    </row>
    <row r="9" spans="1:247" ht="48" customHeight="1">
      <c r="A9" s="66" t="s">
        <v>4</v>
      </c>
      <c r="B9" s="67">
        <v>68386.61</v>
      </c>
      <c r="C9" s="68">
        <v>68386.61</v>
      </c>
      <c r="D9" s="68">
        <v>0</v>
      </c>
      <c r="E9" s="69">
        <f>C9+D9</f>
        <v>68386.61</v>
      </c>
      <c r="F9" s="70">
        <f t="shared" si="0"/>
        <v>100</v>
      </c>
      <c r="G9" s="67">
        <v>31702.629999999997</v>
      </c>
      <c r="H9" s="68">
        <v>31702.63</v>
      </c>
      <c r="I9" s="68">
        <v>0</v>
      </c>
      <c r="J9" s="69">
        <f>H9+I9</f>
        <v>31702.63</v>
      </c>
      <c r="K9" s="70">
        <f t="shared" si="1"/>
        <v>100.00000000000003</v>
      </c>
      <c r="L9" s="67">
        <v>0</v>
      </c>
      <c r="M9" s="68">
        <v>0</v>
      </c>
      <c r="N9" s="68">
        <v>0</v>
      </c>
      <c r="O9" s="69">
        <f>M9+N9</f>
        <v>0</v>
      </c>
      <c r="P9" s="70" t="e">
        <f t="shared" si="2"/>
        <v>#DIV/0!</v>
      </c>
      <c r="Q9" s="67">
        <v>0</v>
      </c>
      <c r="R9" s="68">
        <v>0</v>
      </c>
      <c r="S9" s="68">
        <v>0</v>
      </c>
      <c r="T9" s="69">
        <f>R9+S9</f>
        <v>0</v>
      </c>
      <c r="U9" s="70" t="e">
        <f t="shared" si="3"/>
        <v>#DIV/0!</v>
      </c>
      <c r="V9" s="67">
        <v>0</v>
      </c>
      <c r="W9" s="68">
        <v>0</v>
      </c>
      <c r="X9" s="68">
        <v>0</v>
      </c>
      <c r="Y9" s="69">
        <f>W9+X9</f>
        <v>0</v>
      </c>
      <c r="Z9" s="70" t="e">
        <f t="shared" si="4"/>
        <v>#DIV/0!</v>
      </c>
      <c r="AA9" s="196">
        <f t="shared" si="6"/>
        <v>100089.23999999999</v>
      </c>
      <c r="AB9" s="197">
        <f t="shared" si="7"/>
        <v>100089.24</v>
      </c>
      <c r="AC9" s="198">
        <f t="shared" si="8"/>
        <v>0</v>
      </c>
      <c r="AD9" s="69">
        <f>AB9+AC9</f>
        <v>100089.24</v>
      </c>
      <c r="AE9" s="70">
        <f t="shared" si="5"/>
        <v>100.00000000000003</v>
      </c>
    </row>
    <row r="10" spans="1:247" ht="59.65" customHeight="1">
      <c r="A10" s="71" t="s">
        <v>5</v>
      </c>
      <c r="B10" s="72">
        <f>SUM(B11:B16)</f>
        <v>1173631.79</v>
      </c>
      <c r="C10" s="73">
        <f>SUM(C11:C16)</f>
        <v>940310.17999999993</v>
      </c>
      <c r="D10" s="73">
        <f>SUM(D11:D16)</f>
        <v>0</v>
      </c>
      <c r="E10" s="73">
        <f>SUM(E11:E16)</f>
        <v>940310.17999999993</v>
      </c>
      <c r="F10" s="74">
        <f t="shared" si="0"/>
        <v>80.119692395176173</v>
      </c>
      <c r="G10" s="72">
        <f>SUM(G11:G16)</f>
        <v>767571.66999999993</v>
      </c>
      <c r="H10" s="73">
        <f>SUM(H11:H16)</f>
        <v>515298.04999999993</v>
      </c>
      <c r="I10" s="73">
        <f>SUM(I11:I16)</f>
        <v>97621.18</v>
      </c>
      <c r="J10" s="73">
        <f>SUM(J11:J16)</f>
        <v>612919.23</v>
      </c>
      <c r="K10" s="74">
        <f t="shared" si="1"/>
        <v>79.851726419241089</v>
      </c>
      <c r="L10" s="72">
        <f>SUM(L11:L16)</f>
        <v>856250.23</v>
      </c>
      <c r="M10" s="73">
        <f>SUM(M11:M16)</f>
        <v>842443.29999999993</v>
      </c>
      <c r="N10" s="73">
        <f>SUM(N11:N16)</f>
        <v>0</v>
      </c>
      <c r="O10" s="73">
        <f>SUM(O11:O16)</f>
        <v>842443.29999999993</v>
      </c>
      <c r="P10" s="74">
        <f t="shared" si="2"/>
        <v>98.387512257952906</v>
      </c>
      <c r="Q10" s="72">
        <f>SUM(Q11:Q16)</f>
        <v>608688.2799999998</v>
      </c>
      <c r="R10" s="73">
        <f>SUM(R11:R16)</f>
        <v>533268.52</v>
      </c>
      <c r="S10" s="73">
        <f>SUM(S11:S16)</f>
        <v>27472</v>
      </c>
      <c r="T10" s="73">
        <f>SUM(T11:T16)</f>
        <v>560740.52</v>
      </c>
      <c r="U10" s="74">
        <f t="shared" si="3"/>
        <v>92.122772595522989</v>
      </c>
      <c r="V10" s="72">
        <f>SUM(V11:V16)</f>
        <v>57281.19</v>
      </c>
      <c r="W10" s="73">
        <f>SUM(W11:W16)</f>
        <v>57281.19</v>
      </c>
      <c r="X10" s="73">
        <f>SUM(X11:X16)</f>
        <v>0</v>
      </c>
      <c r="Y10" s="73">
        <f>SUM(Y11:Y16)</f>
        <v>57281.19</v>
      </c>
      <c r="Z10" s="74">
        <f t="shared" si="4"/>
        <v>100</v>
      </c>
      <c r="AA10" s="73">
        <f>SUM(AA11:AA16)</f>
        <v>3463423.16</v>
      </c>
      <c r="AB10" s="73">
        <f>SUM(AB11:AB16)</f>
        <v>2888601.24</v>
      </c>
      <c r="AC10" s="73">
        <f>SUM(AC11:AC16)</f>
        <v>125093.18</v>
      </c>
      <c r="AD10" s="73">
        <f>SUM(AD11:AD16)</f>
        <v>3013694.42</v>
      </c>
      <c r="AE10" s="74">
        <f t="shared" si="5"/>
        <v>87.014906373727655</v>
      </c>
    </row>
    <row r="11" spans="1:247" ht="40.5" customHeight="1">
      <c r="A11" s="66" t="s">
        <v>6</v>
      </c>
      <c r="B11" s="67">
        <v>14955.830000000002</v>
      </c>
      <c r="C11" s="68">
        <v>14955.83</v>
      </c>
      <c r="D11" s="68">
        <v>0</v>
      </c>
      <c r="E11" s="69">
        <f t="shared" ref="E11:E16" si="9">C11+D11</f>
        <v>14955.83</v>
      </c>
      <c r="F11" s="70">
        <f t="shared" si="0"/>
        <v>99.999999999999986</v>
      </c>
      <c r="G11" s="67">
        <v>132040</v>
      </c>
      <c r="H11" s="68">
        <v>69590</v>
      </c>
      <c r="I11" s="68">
        <v>62450</v>
      </c>
      <c r="J11" s="69">
        <f t="shared" ref="J11:J16" si="10">H11+I11</f>
        <v>132040</v>
      </c>
      <c r="K11" s="70">
        <f t="shared" si="1"/>
        <v>100</v>
      </c>
      <c r="L11" s="67">
        <v>0</v>
      </c>
      <c r="M11" s="68">
        <v>0</v>
      </c>
      <c r="N11" s="68">
        <v>0</v>
      </c>
      <c r="O11" s="69">
        <f t="shared" ref="O11:O16" si="11">M11+N11</f>
        <v>0</v>
      </c>
      <c r="P11" s="70" t="e">
        <f t="shared" si="2"/>
        <v>#DIV/0!</v>
      </c>
      <c r="Q11" s="67">
        <v>151593.56999999989</v>
      </c>
      <c r="R11" s="68">
        <v>109021.57</v>
      </c>
      <c r="S11" s="68">
        <v>14572</v>
      </c>
      <c r="T11" s="69">
        <f t="shared" ref="T11:T16" si="12">R11+S11</f>
        <v>123593.57</v>
      </c>
      <c r="U11" s="70">
        <f t="shared" si="3"/>
        <v>81.529559598075366</v>
      </c>
      <c r="V11" s="67">
        <v>57281.19</v>
      </c>
      <c r="W11" s="68">
        <v>57281.19</v>
      </c>
      <c r="X11" s="68">
        <v>0</v>
      </c>
      <c r="Y11" s="69">
        <f t="shared" ref="Y11:Y16" si="13">W11+X11</f>
        <v>57281.19</v>
      </c>
      <c r="Z11" s="70">
        <f t="shared" si="4"/>
        <v>100</v>
      </c>
      <c r="AA11" s="196">
        <f t="shared" ref="AA11" si="14">B11+G11+L11+Q11+V11</f>
        <v>355870.58999999991</v>
      </c>
      <c r="AB11" s="197">
        <f t="shared" ref="AB11" si="15">C11+H11+M11+R11+W11</f>
        <v>250848.59000000003</v>
      </c>
      <c r="AC11" s="198">
        <f t="shared" ref="AC11" si="16">D11+I11+N11+S11+X11</f>
        <v>77022</v>
      </c>
      <c r="AD11" s="69">
        <f t="shared" ref="AD11:AD16" si="17">AB11+AC11</f>
        <v>327870.59000000003</v>
      </c>
      <c r="AE11" s="70">
        <f t="shared" si="5"/>
        <v>92.131971343852854</v>
      </c>
    </row>
    <row r="12" spans="1:247" ht="40.5" customHeight="1">
      <c r="A12" s="66" t="s">
        <v>7</v>
      </c>
      <c r="B12" s="67">
        <v>231968.34000000003</v>
      </c>
      <c r="C12" s="68">
        <v>231968.34</v>
      </c>
      <c r="D12" s="68">
        <v>0</v>
      </c>
      <c r="E12" s="69">
        <f t="shared" si="9"/>
        <v>231968.34</v>
      </c>
      <c r="F12" s="70">
        <f t="shared" si="0"/>
        <v>99.999999999999986</v>
      </c>
      <c r="G12" s="67">
        <v>0</v>
      </c>
      <c r="H12" s="68">
        <v>0</v>
      </c>
      <c r="I12" s="68">
        <v>0</v>
      </c>
      <c r="J12" s="69">
        <f t="shared" si="10"/>
        <v>0</v>
      </c>
      <c r="K12" s="70" t="e">
        <f t="shared" si="1"/>
        <v>#DIV/0!</v>
      </c>
      <c r="L12" s="67">
        <v>53720.2</v>
      </c>
      <c r="M12" s="68">
        <v>53720.2</v>
      </c>
      <c r="N12" s="68">
        <v>0</v>
      </c>
      <c r="O12" s="69">
        <f t="shared" si="11"/>
        <v>53720.2</v>
      </c>
      <c r="P12" s="70">
        <f t="shared" si="2"/>
        <v>100</v>
      </c>
      <c r="Q12" s="67">
        <v>390576.26</v>
      </c>
      <c r="R12" s="68">
        <v>390576.26</v>
      </c>
      <c r="S12" s="68">
        <v>0</v>
      </c>
      <c r="T12" s="69">
        <f t="shared" si="12"/>
        <v>390576.26</v>
      </c>
      <c r="U12" s="70">
        <f t="shared" si="3"/>
        <v>100</v>
      </c>
      <c r="V12" s="67">
        <v>0</v>
      </c>
      <c r="W12" s="68">
        <v>0</v>
      </c>
      <c r="X12" s="68">
        <v>0</v>
      </c>
      <c r="Y12" s="69">
        <f t="shared" si="13"/>
        <v>0</v>
      </c>
      <c r="Z12" s="70" t="e">
        <f t="shared" si="4"/>
        <v>#DIV/0!</v>
      </c>
      <c r="AA12" s="196">
        <f t="shared" ref="AA12:AA16" si="18">B12+G12+L12+Q12+V12</f>
        <v>676264.8</v>
      </c>
      <c r="AB12" s="197">
        <f t="shared" ref="AB12:AB16" si="19">C12+H12+M12+R12+W12</f>
        <v>676264.8</v>
      </c>
      <c r="AC12" s="198">
        <f t="shared" ref="AC12:AC16" si="20">D12+I12+N12+S12+X12</f>
        <v>0</v>
      </c>
      <c r="AD12" s="69">
        <f t="shared" si="17"/>
        <v>676264.8</v>
      </c>
      <c r="AE12" s="70">
        <f t="shared" si="5"/>
        <v>100</v>
      </c>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row>
    <row r="13" spans="1:247" ht="40.5" customHeight="1">
      <c r="A13" s="66" t="s">
        <v>8</v>
      </c>
      <c r="B13" s="67">
        <v>230006.08000000002</v>
      </c>
      <c r="C13" s="68">
        <v>230006.08</v>
      </c>
      <c r="D13" s="68">
        <v>0</v>
      </c>
      <c r="E13" s="69">
        <f t="shared" si="9"/>
        <v>230006.08</v>
      </c>
      <c r="F13" s="70">
        <f t="shared" si="0"/>
        <v>99.999999999999986</v>
      </c>
      <c r="G13" s="67">
        <v>349999.99999999988</v>
      </c>
      <c r="H13" s="68">
        <v>349999.99999999994</v>
      </c>
      <c r="I13" s="68">
        <v>0</v>
      </c>
      <c r="J13" s="69">
        <f t="shared" si="10"/>
        <v>349999.99999999994</v>
      </c>
      <c r="K13" s="70">
        <f t="shared" si="1"/>
        <v>100.00000000000003</v>
      </c>
      <c r="L13" s="67">
        <v>49394.25</v>
      </c>
      <c r="M13" s="68">
        <v>49394.25</v>
      </c>
      <c r="N13" s="68">
        <v>0</v>
      </c>
      <c r="O13" s="69">
        <f t="shared" si="11"/>
        <v>49394.25</v>
      </c>
      <c r="P13" s="70">
        <f t="shared" si="2"/>
        <v>100</v>
      </c>
      <c r="Q13" s="67">
        <v>0</v>
      </c>
      <c r="R13" s="68">
        <v>0</v>
      </c>
      <c r="S13" s="68">
        <v>0</v>
      </c>
      <c r="T13" s="69">
        <f t="shared" si="12"/>
        <v>0</v>
      </c>
      <c r="U13" s="70" t="e">
        <f t="shared" si="3"/>
        <v>#DIV/0!</v>
      </c>
      <c r="V13" s="67">
        <v>0</v>
      </c>
      <c r="W13" s="68">
        <v>0</v>
      </c>
      <c r="X13" s="68">
        <v>0</v>
      </c>
      <c r="Y13" s="69">
        <f t="shared" si="13"/>
        <v>0</v>
      </c>
      <c r="Z13" s="70" t="e">
        <f t="shared" si="4"/>
        <v>#DIV/0!</v>
      </c>
      <c r="AA13" s="196">
        <f t="shared" si="18"/>
        <v>629400.32999999984</v>
      </c>
      <c r="AB13" s="197">
        <f t="shared" si="19"/>
        <v>629400.32999999996</v>
      </c>
      <c r="AC13" s="198">
        <f t="shared" si="20"/>
        <v>0</v>
      </c>
      <c r="AD13" s="69">
        <f t="shared" si="17"/>
        <v>629400.32999999996</v>
      </c>
      <c r="AE13" s="70">
        <f t="shared" si="5"/>
        <v>100.00000000000003</v>
      </c>
    </row>
    <row r="14" spans="1:247" ht="40.5" customHeight="1">
      <c r="A14" s="66" t="s">
        <v>9</v>
      </c>
      <c r="B14" s="67">
        <v>34520.949999999997</v>
      </c>
      <c r="C14" s="68">
        <v>34520.949999999997</v>
      </c>
      <c r="D14" s="68">
        <v>0</v>
      </c>
      <c r="E14" s="69">
        <f t="shared" si="9"/>
        <v>34520.949999999997</v>
      </c>
      <c r="F14" s="70">
        <f t="shared" si="0"/>
        <v>100</v>
      </c>
      <c r="G14" s="67">
        <v>87544</v>
      </c>
      <c r="H14" s="68">
        <v>7544</v>
      </c>
      <c r="I14" s="68">
        <v>32085</v>
      </c>
      <c r="J14" s="69">
        <f t="shared" si="10"/>
        <v>39629</v>
      </c>
      <c r="K14" s="70">
        <f t="shared" si="1"/>
        <v>45.26752261719821</v>
      </c>
      <c r="L14" s="67">
        <v>0</v>
      </c>
      <c r="M14" s="68">
        <v>0</v>
      </c>
      <c r="N14" s="68">
        <v>0</v>
      </c>
      <c r="O14" s="69">
        <f t="shared" si="11"/>
        <v>0</v>
      </c>
      <c r="P14" s="70" t="e">
        <f t="shared" si="2"/>
        <v>#DIV/0!</v>
      </c>
      <c r="Q14" s="67">
        <v>0</v>
      </c>
      <c r="R14" s="68">
        <v>0</v>
      </c>
      <c r="S14" s="68">
        <v>0</v>
      </c>
      <c r="T14" s="69">
        <f t="shared" si="12"/>
        <v>0</v>
      </c>
      <c r="U14" s="70" t="e">
        <f t="shared" si="3"/>
        <v>#DIV/0!</v>
      </c>
      <c r="V14" s="67">
        <v>0</v>
      </c>
      <c r="W14" s="68">
        <v>0</v>
      </c>
      <c r="X14" s="68">
        <v>0</v>
      </c>
      <c r="Y14" s="69">
        <f t="shared" si="13"/>
        <v>0</v>
      </c>
      <c r="Z14" s="70" t="e">
        <f t="shared" si="4"/>
        <v>#DIV/0!</v>
      </c>
      <c r="AA14" s="196">
        <f t="shared" si="18"/>
        <v>122064.95</v>
      </c>
      <c r="AB14" s="197">
        <f t="shared" si="19"/>
        <v>42064.95</v>
      </c>
      <c r="AC14" s="198">
        <f t="shared" si="20"/>
        <v>32085</v>
      </c>
      <c r="AD14" s="69">
        <f t="shared" si="17"/>
        <v>74149.95</v>
      </c>
      <c r="AE14" s="70">
        <f t="shared" si="5"/>
        <v>60.746307600994385</v>
      </c>
    </row>
    <row r="15" spans="1:247" ht="40.5" customHeight="1">
      <c r="A15" s="66" t="s">
        <v>10</v>
      </c>
      <c r="B15" s="67">
        <v>64818</v>
      </c>
      <c r="C15" s="68">
        <v>64818</v>
      </c>
      <c r="D15" s="68">
        <v>0</v>
      </c>
      <c r="E15" s="69">
        <f t="shared" si="9"/>
        <v>64818</v>
      </c>
      <c r="F15" s="70">
        <f t="shared" si="0"/>
        <v>100</v>
      </c>
      <c r="G15" s="67">
        <v>135723.62</v>
      </c>
      <c r="H15" s="68">
        <v>25900</v>
      </c>
      <c r="I15" s="68">
        <v>3086.18</v>
      </c>
      <c r="J15" s="69">
        <f t="shared" si="10"/>
        <v>28986.18</v>
      </c>
      <c r="K15" s="70">
        <f t="shared" si="1"/>
        <v>21.356768998645926</v>
      </c>
      <c r="L15" s="67">
        <v>741755.78</v>
      </c>
      <c r="M15" s="68">
        <v>727948.85</v>
      </c>
      <c r="N15" s="68">
        <v>0</v>
      </c>
      <c r="O15" s="69">
        <f t="shared" si="11"/>
        <v>727948.85</v>
      </c>
      <c r="P15" s="70">
        <f t="shared" si="2"/>
        <v>98.138615111297128</v>
      </c>
      <c r="Q15" s="67">
        <v>0</v>
      </c>
      <c r="R15" s="68">
        <v>0</v>
      </c>
      <c r="S15" s="68">
        <v>0</v>
      </c>
      <c r="T15" s="69">
        <f t="shared" si="12"/>
        <v>0</v>
      </c>
      <c r="U15" s="70" t="e">
        <f t="shared" si="3"/>
        <v>#DIV/0!</v>
      </c>
      <c r="V15" s="67">
        <v>0</v>
      </c>
      <c r="W15" s="68">
        <v>0</v>
      </c>
      <c r="X15" s="68">
        <v>0</v>
      </c>
      <c r="Y15" s="69">
        <f t="shared" si="13"/>
        <v>0</v>
      </c>
      <c r="Z15" s="70" t="e">
        <f t="shared" si="4"/>
        <v>#DIV/0!</v>
      </c>
      <c r="AA15" s="196">
        <f t="shared" si="18"/>
        <v>942297.4</v>
      </c>
      <c r="AB15" s="197">
        <f t="shared" si="19"/>
        <v>818666.85</v>
      </c>
      <c r="AC15" s="198">
        <f t="shared" si="20"/>
        <v>3086.18</v>
      </c>
      <c r="AD15" s="69">
        <f t="shared" si="17"/>
        <v>821753.03</v>
      </c>
      <c r="AE15" s="70">
        <f t="shared" si="5"/>
        <v>87.207396518339124</v>
      </c>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row>
    <row r="16" spans="1:247" ht="40.5" customHeight="1">
      <c r="A16" s="66" t="s">
        <v>11</v>
      </c>
      <c r="B16" s="67">
        <v>597362.59000000008</v>
      </c>
      <c r="C16" s="68">
        <v>364040.98</v>
      </c>
      <c r="D16" s="68">
        <v>0</v>
      </c>
      <c r="E16" s="69">
        <f t="shared" si="9"/>
        <v>364040.98</v>
      </c>
      <c r="F16" s="70">
        <f t="shared" si="0"/>
        <v>60.941375655947915</v>
      </c>
      <c r="G16" s="67">
        <v>62264.05000000001</v>
      </c>
      <c r="H16" s="68">
        <v>62264.05</v>
      </c>
      <c r="I16" s="68">
        <v>0</v>
      </c>
      <c r="J16" s="69">
        <f t="shared" si="10"/>
        <v>62264.05</v>
      </c>
      <c r="K16" s="70">
        <f t="shared" si="1"/>
        <v>99.999999999999986</v>
      </c>
      <c r="L16" s="67">
        <v>11380</v>
      </c>
      <c r="M16" s="68">
        <v>11380</v>
      </c>
      <c r="N16" s="68">
        <v>0</v>
      </c>
      <c r="O16" s="69">
        <f t="shared" si="11"/>
        <v>11380</v>
      </c>
      <c r="P16" s="70">
        <f t="shared" si="2"/>
        <v>100</v>
      </c>
      <c r="Q16" s="67">
        <v>66518.45</v>
      </c>
      <c r="R16" s="68">
        <v>33670.69</v>
      </c>
      <c r="S16" s="68">
        <v>12900</v>
      </c>
      <c r="T16" s="69">
        <f t="shared" si="12"/>
        <v>46570.69</v>
      </c>
      <c r="U16" s="70">
        <f t="shared" si="3"/>
        <v>70.01168848642746</v>
      </c>
      <c r="V16" s="67">
        <v>0</v>
      </c>
      <c r="W16" s="68">
        <v>0</v>
      </c>
      <c r="X16" s="68">
        <v>0</v>
      </c>
      <c r="Y16" s="69">
        <f t="shared" si="13"/>
        <v>0</v>
      </c>
      <c r="Z16" s="70" t="e">
        <f t="shared" si="4"/>
        <v>#DIV/0!</v>
      </c>
      <c r="AA16" s="196">
        <f t="shared" si="18"/>
        <v>737525.09000000008</v>
      </c>
      <c r="AB16" s="197">
        <f t="shared" si="19"/>
        <v>471355.72</v>
      </c>
      <c r="AC16" s="198">
        <f t="shared" si="20"/>
        <v>12900</v>
      </c>
      <c r="AD16" s="69">
        <f t="shared" si="17"/>
        <v>484255.72</v>
      </c>
      <c r="AE16" s="70">
        <f t="shared" si="5"/>
        <v>65.659558781925625</v>
      </c>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row>
    <row r="17" spans="1:247" ht="22.35" customHeight="1">
      <c r="A17" s="71" t="s">
        <v>18</v>
      </c>
      <c r="B17" s="76">
        <f>SUM(B18:B19)</f>
        <v>104741.44</v>
      </c>
      <c r="C17" s="77">
        <f>SUM(C18:C19)</f>
        <v>104741.44</v>
      </c>
      <c r="D17" s="77">
        <f>SUM(D18:D19)</f>
        <v>0</v>
      </c>
      <c r="E17" s="77">
        <f>SUM(E18:E19)</f>
        <v>104741.44</v>
      </c>
      <c r="F17" s="74">
        <f t="shared" si="0"/>
        <v>100</v>
      </c>
      <c r="G17" s="76">
        <f>SUM(G18:G19)</f>
        <v>0</v>
      </c>
      <c r="H17" s="77">
        <f>SUM(H18:H19)</f>
        <v>0</v>
      </c>
      <c r="I17" s="77">
        <f>SUM(I18:I19)</f>
        <v>0</v>
      </c>
      <c r="J17" s="77">
        <f>SUM(J18:J19)</f>
        <v>0</v>
      </c>
      <c r="K17" s="74" t="e">
        <f t="shared" si="1"/>
        <v>#DIV/0!</v>
      </c>
      <c r="L17" s="76">
        <f>SUM(L18:L19)</f>
        <v>5690</v>
      </c>
      <c r="M17" s="77">
        <f>SUM(M18:M19)</f>
        <v>5690</v>
      </c>
      <c r="N17" s="77">
        <f>SUM(N18:N19)</f>
        <v>0</v>
      </c>
      <c r="O17" s="77">
        <f>SUM(O18:O19)</f>
        <v>5690</v>
      </c>
      <c r="P17" s="74">
        <f t="shared" si="2"/>
        <v>100</v>
      </c>
      <c r="Q17" s="76">
        <f>SUM(Q18:Q19)</f>
        <v>0</v>
      </c>
      <c r="R17" s="77">
        <f>SUM(R18:R19)</f>
        <v>0</v>
      </c>
      <c r="S17" s="77">
        <f>SUM(S18:S19)</f>
        <v>0</v>
      </c>
      <c r="T17" s="77">
        <f>SUM(T18:T19)</f>
        <v>0</v>
      </c>
      <c r="U17" s="74" t="e">
        <f t="shared" si="3"/>
        <v>#DIV/0!</v>
      </c>
      <c r="V17" s="76">
        <f>SUM(V18:V19)</f>
        <v>0</v>
      </c>
      <c r="W17" s="77">
        <f>SUM(W18:W19)</f>
        <v>0</v>
      </c>
      <c r="X17" s="77">
        <f>SUM(X18:X19)</f>
        <v>0</v>
      </c>
      <c r="Y17" s="77">
        <f>SUM(Y18:Y19)</f>
        <v>0</v>
      </c>
      <c r="Z17" s="74" t="e">
        <f t="shared" si="4"/>
        <v>#DIV/0!</v>
      </c>
      <c r="AA17" s="76">
        <f>SUM(AA18:AA19)</f>
        <v>110431.44</v>
      </c>
      <c r="AB17" s="77">
        <f>SUM(AB18:AB19)</f>
        <v>110431.44</v>
      </c>
      <c r="AC17" s="77">
        <f>SUM(AC18:AC19)</f>
        <v>0</v>
      </c>
      <c r="AD17" s="77">
        <f>SUM(AD18:AD19)</f>
        <v>110431.44</v>
      </c>
      <c r="AE17" s="74">
        <f t="shared" si="5"/>
        <v>100</v>
      </c>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row>
    <row r="18" spans="1:247" ht="32.25" customHeight="1">
      <c r="A18" s="66" t="s">
        <v>12</v>
      </c>
      <c r="B18" s="67">
        <v>73980.800000000003</v>
      </c>
      <c r="C18" s="68">
        <v>73980.800000000003</v>
      </c>
      <c r="D18" s="68">
        <v>0</v>
      </c>
      <c r="E18" s="69">
        <f>C18+D18</f>
        <v>73980.800000000003</v>
      </c>
      <c r="F18" s="70">
        <f t="shared" si="0"/>
        <v>100</v>
      </c>
      <c r="G18" s="121">
        <v>0</v>
      </c>
      <c r="H18" s="68">
        <v>0</v>
      </c>
      <c r="I18" s="68">
        <v>0</v>
      </c>
      <c r="J18" s="69">
        <f>H18+I18</f>
        <v>0</v>
      </c>
      <c r="K18" s="70" t="e">
        <f t="shared" si="1"/>
        <v>#DIV/0!</v>
      </c>
      <c r="L18" s="67">
        <v>5690</v>
      </c>
      <c r="M18" s="68">
        <v>5690</v>
      </c>
      <c r="N18" s="68">
        <v>0</v>
      </c>
      <c r="O18" s="69">
        <f>M18+N18</f>
        <v>5690</v>
      </c>
      <c r="P18" s="70">
        <f t="shared" si="2"/>
        <v>100</v>
      </c>
      <c r="Q18" s="121">
        <v>0</v>
      </c>
      <c r="R18" s="68">
        <v>0</v>
      </c>
      <c r="S18" s="68">
        <v>0</v>
      </c>
      <c r="T18" s="69">
        <f>R18+S18</f>
        <v>0</v>
      </c>
      <c r="U18" s="70" t="e">
        <f t="shared" si="3"/>
        <v>#DIV/0!</v>
      </c>
      <c r="V18" s="121">
        <v>0</v>
      </c>
      <c r="W18" s="68">
        <v>0</v>
      </c>
      <c r="X18" s="68">
        <v>0</v>
      </c>
      <c r="Y18" s="122">
        <f>W18+X18</f>
        <v>0</v>
      </c>
      <c r="Z18" s="70" t="e">
        <f t="shared" si="4"/>
        <v>#DIV/0!</v>
      </c>
      <c r="AA18" s="196">
        <f t="shared" ref="AA18" si="21">B18+G18+L18+Q18+V18</f>
        <v>79670.8</v>
      </c>
      <c r="AB18" s="197">
        <f t="shared" ref="AB18:AB19" si="22">C18+H18+M18+R18+W18</f>
        <v>79670.8</v>
      </c>
      <c r="AC18" s="198">
        <f t="shared" ref="AC18:AC19" si="23">D18+I18+N18+S18+X18</f>
        <v>0</v>
      </c>
      <c r="AD18" s="69">
        <f>AB18+AC18</f>
        <v>79670.8</v>
      </c>
      <c r="AE18" s="70">
        <f t="shared" si="5"/>
        <v>100</v>
      </c>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row>
    <row r="19" spans="1:247" ht="35.25" customHeight="1">
      <c r="A19" s="66" t="s">
        <v>19</v>
      </c>
      <c r="B19" s="67">
        <v>30760.639999999999</v>
      </c>
      <c r="C19" s="68">
        <v>30760.639999999999</v>
      </c>
      <c r="D19" s="68">
        <v>0</v>
      </c>
      <c r="E19" s="69">
        <f>C19+D19</f>
        <v>30760.639999999999</v>
      </c>
      <c r="F19" s="70">
        <f t="shared" si="0"/>
        <v>100</v>
      </c>
      <c r="G19" s="121">
        <v>0</v>
      </c>
      <c r="H19" s="68">
        <v>0</v>
      </c>
      <c r="I19" s="68">
        <v>0</v>
      </c>
      <c r="J19" s="69">
        <f>H19+I19</f>
        <v>0</v>
      </c>
      <c r="K19" s="70" t="e">
        <f t="shared" si="1"/>
        <v>#DIV/0!</v>
      </c>
      <c r="L19" s="67">
        <v>0</v>
      </c>
      <c r="M19" s="68">
        <v>0</v>
      </c>
      <c r="N19" s="68">
        <v>0</v>
      </c>
      <c r="O19" s="69">
        <f>M19+N19</f>
        <v>0</v>
      </c>
      <c r="P19" s="70" t="e">
        <f t="shared" si="2"/>
        <v>#DIV/0!</v>
      </c>
      <c r="Q19" s="121">
        <v>0</v>
      </c>
      <c r="R19" s="68">
        <v>0</v>
      </c>
      <c r="S19" s="68">
        <v>0</v>
      </c>
      <c r="T19" s="69">
        <f>R19+S19</f>
        <v>0</v>
      </c>
      <c r="U19" s="70" t="e">
        <f t="shared" si="3"/>
        <v>#DIV/0!</v>
      </c>
      <c r="V19" s="121">
        <v>0</v>
      </c>
      <c r="W19" s="68">
        <v>0</v>
      </c>
      <c r="X19" s="68">
        <v>0</v>
      </c>
      <c r="Y19" s="122">
        <f>W19+X19</f>
        <v>0</v>
      </c>
      <c r="Z19" s="70" t="e">
        <f t="shared" si="4"/>
        <v>#DIV/0!</v>
      </c>
      <c r="AA19" s="196">
        <f t="shared" ref="AA19" si="24">B19+G19+L19+Q19+V19</f>
        <v>30760.639999999999</v>
      </c>
      <c r="AB19" s="197">
        <f t="shared" si="22"/>
        <v>30760.639999999999</v>
      </c>
      <c r="AC19" s="198">
        <f t="shared" si="23"/>
        <v>0</v>
      </c>
      <c r="AD19" s="69">
        <f>AB19+AC19</f>
        <v>30760.639999999999</v>
      </c>
      <c r="AE19" s="70">
        <f t="shared" si="5"/>
        <v>100</v>
      </c>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row>
    <row r="20" spans="1:247" ht="33" customHeight="1">
      <c r="A20" s="71" t="s">
        <v>20</v>
      </c>
      <c r="B20" s="72"/>
      <c r="C20" s="73">
        <v>54726.15</v>
      </c>
      <c r="D20" s="73">
        <v>0</v>
      </c>
      <c r="E20" s="73">
        <f>C20+D20</f>
        <v>54726.15</v>
      </c>
      <c r="F20" s="74" t="e">
        <f t="shared" si="0"/>
        <v>#DIV/0!</v>
      </c>
      <c r="G20" s="72"/>
      <c r="H20" s="73"/>
      <c r="I20" s="73"/>
      <c r="J20" s="73">
        <f>H20+I20</f>
        <v>0</v>
      </c>
      <c r="K20" s="74" t="e">
        <f t="shared" si="1"/>
        <v>#DIV/0!</v>
      </c>
      <c r="L20" s="72"/>
      <c r="M20" s="73">
        <v>9000</v>
      </c>
      <c r="N20" s="73">
        <v>0</v>
      </c>
      <c r="O20" s="73">
        <f>M20+N20</f>
        <v>9000</v>
      </c>
      <c r="P20" s="74" t="e">
        <f t="shared" si="2"/>
        <v>#DIV/0!</v>
      </c>
      <c r="Q20" s="72"/>
      <c r="R20" s="73"/>
      <c r="S20" s="73"/>
      <c r="T20" s="73">
        <f>R20+S20</f>
        <v>0</v>
      </c>
      <c r="U20" s="74" t="e">
        <f t="shared" si="3"/>
        <v>#DIV/0!</v>
      </c>
      <c r="V20" s="72"/>
      <c r="W20" s="73"/>
      <c r="X20" s="73"/>
      <c r="Y20" s="73">
        <f>W20+X20</f>
        <v>0</v>
      </c>
      <c r="Z20" s="74" t="e">
        <f t="shared" si="4"/>
        <v>#DIV/0!</v>
      </c>
      <c r="AA20" s="78">
        <v>82905</v>
      </c>
      <c r="AB20" s="79">
        <f t="shared" ref="AB20:AC20" si="25">C20+H20+M20+R20+W20</f>
        <v>63726.15</v>
      </c>
      <c r="AC20" s="80">
        <f t="shared" si="25"/>
        <v>0</v>
      </c>
      <c r="AD20" s="73">
        <f>AB20+AC20</f>
        <v>63726.15</v>
      </c>
      <c r="AE20" s="74">
        <f t="shared" si="5"/>
        <v>76.866473674687896</v>
      </c>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row>
    <row r="21" spans="1:247" ht="36" customHeight="1">
      <c r="A21" s="81" t="s">
        <v>21</v>
      </c>
      <c r="B21" s="82">
        <f>B6+B10+B17+B20</f>
        <v>1509708.13</v>
      </c>
      <c r="C21" s="82">
        <f>C6+C10+C17+C20</f>
        <v>1331112.67</v>
      </c>
      <c r="D21" s="82">
        <f>D6+D10+D17+D20</f>
        <v>0</v>
      </c>
      <c r="E21" s="82">
        <f>E6+E10+E17+E20</f>
        <v>1331112.67</v>
      </c>
      <c r="F21" s="83">
        <f t="shared" si="0"/>
        <v>88.170199494123409</v>
      </c>
      <c r="G21" s="82">
        <f>G6+G10+G17+G20</f>
        <v>900378.66999999993</v>
      </c>
      <c r="H21" s="82">
        <f>H6+H10+H17+H20</f>
        <v>648105.04999999993</v>
      </c>
      <c r="I21" s="82">
        <f>I6+I10+I17+I20</f>
        <v>97621.18</v>
      </c>
      <c r="J21" s="82">
        <f>J6+J10+J17+J20</f>
        <v>745726.23</v>
      </c>
      <c r="K21" s="83">
        <f t="shared" si="1"/>
        <v>82.823622420997594</v>
      </c>
      <c r="L21" s="82">
        <f>L6+L10+L17+L20</f>
        <v>861940.23</v>
      </c>
      <c r="M21" s="82">
        <f>M6+M10+M17+M20</f>
        <v>857133.29999999993</v>
      </c>
      <c r="N21" s="82">
        <f>N6+N10+N17+N20</f>
        <v>0</v>
      </c>
      <c r="O21" s="82">
        <f>O6+O10+O17+O20</f>
        <v>857133.29999999993</v>
      </c>
      <c r="P21" s="83">
        <f t="shared" si="2"/>
        <v>99.442312838791608</v>
      </c>
      <c r="Q21" s="82">
        <f>Q6+Q10+Q17+Q20</f>
        <v>608688.2799999998</v>
      </c>
      <c r="R21" s="82">
        <f>R6+R10+R17+R20</f>
        <v>533268.52</v>
      </c>
      <c r="S21" s="82">
        <f>S6+S10+S17+S20</f>
        <v>27472</v>
      </c>
      <c r="T21" s="82">
        <f>T6+T10+T17+T20</f>
        <v>560740.52</v>
      </c>
      <c r="U21" s="83">
        <f t="shared" si="3"/>
        <v>92.122772595522989</v>
      </c>
      <c r="V21" s="82">
        <f>V6+V10+V17+V20</f>
        <v>57281.19</v>
      </c>
      <c r="W21" s="82">
        <f>W6+W10+W17+W20</f>
        <v>57281.19</v>
      </c>
      <c r="X21" s="82">
        <f>X6+X10+X17+X20</f>
        <v>0</v>
      </c>
      <c r="Y21" s="82">
        <f>Y6+Y10+Y17+Y20</f>
        <v>57281.19</v>
      </c>
      <c r="Z21" s="83">
        <f t="shared" si="4"/>
        <v>100</v>
      </c>
      <c r="AA21" s="82">
        <f>AA6+AA10+AA17+AA20</f>
        <v>4020901.5</v>
      </c>
      <c r="AB21" s="82">
        <f>AB6+AB10+AB17+AB20</f>
        <v>3426900.73</v>
      </c>
      <c r="AC21" s="82">
        <f>AC6+AC10+AC17+AC20</f>
        <v>125093.18</v>
      </c>
      <c r="AD21" s="82">
        <f>AD6+AD10+AD17+AD20</f>
        <v>3551993.9099999997</v>
      </c>
      <c r="AE21" s="83">
        <f t="shared" si="5"/>
        <v>88.338247281113453</v>
      </c>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row>
    <row r="22" spans="1:247" ht="25.5" customHeight="1" thickTop="1" thickBot="1">
      <c r="A22" s="399" t="s">
        <v>22</v>
      </c>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row>
    <row r="23" spans="1:247" ht="82.5" customHeight="1">
      <c r="A23" s="347"/>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9"/>
    </row>
    <row r="24" spans="1:247">
      <c r="AB24" s="167"/>
    </row>
    <row r="25" spans="1:247">
      <c r="Z25" s="199"/>
      <c r="AA25" s="190"/>
      <c r="AB25" s="191"/>
      <c r="AC25" s="200"/>
      <c r="AD25" s="200"/>
      <c r="AE25" s="199"/>
    </row>
    <row r="26" spans="1:247" s="99" customFormat="1">
      <c r="B26" s="123"/>
      <c r="C26" s="123"/>
      <c r="D26" s="123"/>
      <c r="E26" s="124"/>
      <c r="F26" s="125"/>
      <c r="H26" s="123"/>
      <c r="I26" s="123"/>
      <c r="J26" s="124"/>
      <c r="K26" s="125"/>
      <c r="M26" s="123"/>
      <c r="N26" s="123"/>
      <c r="O26" s="124"/>
      <c r="P26" s="125"/>
      <c r="R26" s="123"/>
      <c r="S26" s="123"/>
      <c r="T26" s="124"/>
      <c r="U26" s="125"/>
      <c r="W26" s="123"/>
      <c r="X26" s="123"/>
      <c r="Y26" s="124"/>
      <c r="Z26" s="201"/>
      <c r="AA26" s="191"/>
      <c r="AB26" s="200"/>
      <c r="AC26" s="200"/>
      <c r="AD26" s="200"/>
      <c r="AE26" s="201"/>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row>
    <row r="27" spans="1:247">
      <c r="C27" s="127"/>
      <c r="E27" s="128"/>
      <c r="Z27" s="199"/>
      <c r="AA27" s="190"/>
      <c r="AB27" s="202"/>
      <c r="AC27" s="202"/>
      <c r="AD27" s="203"/>
      <c r="AE27" s="199"/>
    </row>
    <row r="28" spans="1:247">
      <c r="Z28" s="199"/>
      <c r="AA28" s="204"/>
      <c r="AB28" s="204"/>
      <c r="AC28" s="204"/>
      <c r="AD28" s="204"/>
      <c r="AE28" s="199"/>
    </row>
    <row r="29" spans="1:247">
      <c r="Z29" s="199"/>
      <c r="AA29" s="190"/>
      <c r="AB29" s="202"/>
      <c r="AC29" s="202"/>
      <c r="AD29" s="203"/>
      <c r="AE29" s="199"/>
    </row>
    <row r="30" spans="1:247">
      <c r="Z30" s="199"/>
      <c r="AA30" s="190"/>
      <c r="AB30" s="202"/>
      <c r="AC30" s="202"/>
      <c r="AD30" s="203"/>
      <c r="AE30" s="199"/>
    </row>
  </sheetData>
  <sheetProtection selectLockedCells="1" selectUnlockedCells="1"/>
  <mergeCells count="41">
    <mergeCell ref="A22:AE22"/>
    <mergeCell ref="A23:AE23"/>
    <mergeCell ref="Y4:Y5"/>
    <mergeCell ref="Z4:Z5"/>
    <mergeCell ref="AA4:AA5"/>
    <mergeCell ref="AB4:AB5"/>
    <mergeCell ref="R4:R5"/>
    <mergeCell ref="L4:L5"/>
    <mergeCell ref="H4:H5"/>
    <mergeCell ref="AC4:AC5"/>
    <mergeCell ref="AD4:AD5"/>
    <mergeCell ref="S4:S5"/>
    <mergeCell ref="O4:O5"/>
    <mergeCell ref="P4:P5"/>
    <mergeCell ref="Q4:Q5"/>
    <mergeCell ref="W4:W5"/>
    <mergeCell ref="AA3:AE3"/>
    <mergeCell ref="B4:B5"/>
    <mergeCell ref="C4:C5"/>
    <mergeCell ref="D4:D5"/>
    <mergeCell ref="E4:E5"/>
    <mergeCell ref="F4:F5"/>
    <mergeCell ref="G4:G5"/>
    <mergeCell ref="T4:T5"/>
    <mergeCell ref="U4:U5"/>
    <mergeCell ref="V4:V5"/>
    <mergeCell ref="AE4:AE5"/>
    <mergeCell ref="Q3:U3"/>
    <mergeCell ref="L3:P3"/>
    <mergeCell ref="I4:I5"/>
    <mergeCell ref="J4:J5"/>
    <mergeCell ref="V3:Z3"/>
    <mergeCell ref="X4:X5"/>
    <mergeCell ref="M4:M5"/>
    <mergeCell ref="N4:N5"/>
    <mergeCell ref="K4:K5"/>
    <mergeCell ref="A1:G1"/>
    <mergeCell ref="A2:H2"/>
    <mergeCell ref="A3:A5"/>
    <mergeCell ref="B3:F3"/>
    <mergeCell ref="G3:K3"/>
  </mergeCells>
  <pageMargins left="0.78740157480314965" right="0.39370078740157483" top="0.59055118110236227" bottom="0.59055118110236227" header="0.51181102362204722" footer="0.51181102362204722"/>
  <pageSetup paperSize="8" scale="75"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AH133"/>
  <sheetViews>
    <sheetView zoomScale="80" zoomScaleNormal="80" zoomScaleSheetLayoutView="70" workbookViewId="0">
      <selection activeCell="A135" sqref="A135"/>
    </sheetView>
  </sheetViews>
  <sheetFormatPr defaultRowHeight="12.75"/>
  <cols>
    <col min="1" max="1" width="28.7109375" style="12" customWidth="1"/>
    <col min="2" max="2" width="15.5703125" style="12" customWidth="1"/>
    <col min="3" max="3" width="15.42578125" style="12" customWidth="1"/>
    <col min="4" max="4" width="16.5703125" style="12" customWidth="1"/>
    <col min="5" max="5" width="12.28515625" style="12" customWidth="1"/>
    <col min="6" max="6" width="27" style="12" customWidth="1"/>
    <col min="7" max="7" width="24.140625" style="12" customWidth="1"/>
    <col min="8" max="8" width="12" style="12" customWidth="1"/>
    <col min="9" max="9" width="11.140625" style="12" customWidth="1"/>
    <col min="10" max="10" width="13.7109375" style="12" customWidth="1"/>
    <col min="11" max="11" width="11.7109375" style="12" customWidth="1"/>
    <col min="12" max="12" width="11.5703125" style="12" customWidth="1"/>
    <col min="13" max="13" width="12.5703125" style="12" customWidth="1"/>
    <col min="14" max="14" width="16.42578125" style="129" customWidth="1"/>
    <col min="15" max="15" width="15.140625" style="12" customWidth="1"/>
    <col min="16" max="16" width="15" style="12" customWidth="1"/>
    <col min="17" max="17" width="31.5703125" style="12" customWidth="1"/>
    <col min="18" max="18" width="35.5703125" style="12" customWidth="1"/>
    <col min="19" max="16384" width="9.140625" style="129"/>
  </cols>
  <sheetData>
    <row r="1" spans="1:34" s="10" customFormat="1" ht="22.5" customHeight="1">
      <c r="A1" s="338" t="s">
        <v>1428</v>
      </c>
      <c r="B1" s="338"/>
      <c r="C1" s="338"/>
      <c r="D1" s="338"/>
      <c r="E1" s="338"/>
      <c r="F1" s="338"/>
      <c r="G1" s="338"/>
      <c r="H1" s="338"/>
      <c r="I1" s="338"/>
      <c r="J1" s="338"/>
      <c r="K1" s="338"/>
      <c r="L1" s="338"/>
      <c r="M1" s="338"/>
      <c r="N1" s="338"/>
      <c r="O1" s="338"/>
      <c r="P1" s="338"/>
      <c r="Q1" s="338"/>
      <c r="R1" s="338"/>
      <c r="S1" s="12"/>
      <c r="W1" s="12"/>
      <c r="X1" s="12"/>
      <c r="AB1" s="12"/>
      <c r="AC1" s="12"/>
      <c r="AG1" s="12"/>
      <c r="AH1" s="12"/>
    </row>
    <row r="2" spans="1:34" s="10" customFormat="1" ht="22.5" customHeight="1">
      <c r="A2" s="338" t="s">
        <v>113</v>
      </c>
      <c r="B2" s="338"/>
      <c r="C2" s="338"/>
      <c r="D2" s="338"/>
      <c r="E2" s="338"/>
      <c r="F2" s="338"/>
      <c r="G2" s="338"/>
      <c r="H2" s="338"/>
      <c r="I2" s="338"/>
      <c r="J2" s="338"/>
      <c r="K2" s="338"/>
      <c r="L2" s="338"/>
      <c r="M2" s="338"/>
      <c r="N2" s="338"/>
      <c r="O2" s="338"/>
      <c r="P2" s="338"/>
      <c r="Q2" s="338"/>
      <c r="R2" s="338"/>
      <c r="S2" s="12"/>
      <c r="W2" s="12"/>
      <c r="X2" s="12"/>
      <c r="AB2" s="12"/>
      <c r="AC2" s="12"/>
      <c r="AG2" s="12"/>
      <c r="AH2" s="12"/>
    </row>
    <row r="3" spans="1:34" s="10" customFormat="1">
      <c r="A3" s="29"/>
      <c r="B3" s="403" t="s">
        <v>707</v>
      </c>
      <c r="C3" s="403"/>
      <c r="D3" s="403"/>
      <c r="E3" s="403"/>
      <c r="F3" s="403"/>
      <c r="G3" s="403"/>
      <c r="H3" s="403"/>
      <c r="I3" s="403"/>
      <c r="J3" s="403"/>
      <c r="K3" s="403"/>
      <c r="L3" s="403"/>
      <c r="M3" s="403"/>
      <c r="N3" s="403"/>
      <c r="O3" s="403"/>
      <c r="P3" s="403"/>
      <c r="Q3" s="403"/>
      <c r="R3" s="403"/>
    </row>
    <row r="4" spans="1:34" s="10" customFormat="1" ht="22.5" customHeight="1">
      <c r="A4" s="404" t="s">
        <v>114</v>
      </c>
      <c r="B4" s="404" t="s">
        <v>115</v>
      </c>
      <c r="C4" s="404" t="s">
        <v>116</v>
      </c>
      <c r="D4" s="404" t="s">
        <v>117</v>
      </c>
      <c r="E4" s="404" t="s">
        <v>118</v>
      </c>
      <c r="F4" s="404" t="s">
        <v>119</v>
      </c>
      <c r="G4" s="404" t="s">
        <v>120</v>
      </c>
      <c r="H4" s="404" t="s">
        <v>121</v>
      </c>
      <c r="I4" s="404"/>
      <c r="J4" s="404" t="s">
        <v>122</v>
      </c>
      <c r="K4" s="404" t="s">
        <v>123</v>
      </c>
      <c r="L4" s="404"/>
      <c r="M4" s="404"/>
      <c r="N4" s="404" t="s">
        <v>124</v>
      </c>
      <c r="O4" s="404"/>
      <c r="P4" s="404"/>
      <c r="Q4" s="86" t="s">
        <v>125</v>
      </c>
      <c r="R4" s="86" t="s">
        <v>126</v>
      </c>
    </row>
    <row r="5" spans="1:34" s="10" customFormat="1" ht="183" customHeight="1">
      <c r="A5" s="404"/>
      <c r="B5" s="404"/>
      <c r="C5" s="404"/>
      <c r="D5" s="404"/>
      <c r="E5" s="404"/>
      <c r="F5" s="404"/>
      <c r="G5" s="404"/>
      <c r="H5" s="85" t="s">
        <v>127</v>
      </c>
      <c r="I5" s="85" t="s">
        <v>128</v>
      </c>
      <c r="J5" s="404"/>
      <c r="K5" s="85" t="s">
        <v>129</v>
      </c>
      <c r="L5" s="85" t="s">
        <v>130</v>
      </c>
      <c r="M5" s="85" t="s">
        <v>131</v>
      </c>
      <c r="N5" s="85" t="s">
        <v>132</v>
      </c>
      <c r="O5" s="85" t="s">
        <v>133</v>
      </c>
      <c r="P5" s="85" t="s">
        <v>134</v>
      </c>
      <c r="Q5" s="87" t="s">
        <v>135</v>
      </c>
      <c r="R5" s="88" t="s">
        <v>136</v>
      </c>
    </row>
    <row r="6" spans="1:34" ht="36" customHeight="1">
      <c r="A6" s="407" t="s">
        <v>1</v>
      </c>
      <c r="B6" s="407"/>
      <c r="C6" s="407"/>
      <c r="D6" s="407"/>
      <c r="E6" s="407"/>
      <c r="F6" s="407"/>
      <c r="G6" s="407"/>
      <c r="H6" s="407"/>
      <c r="I6" s="407"/>
      <c r="J6" s="407"/>
      <c r="K6" s="407"/>
      <c r="L6" s="407"/>
      <c r="M6" s="407"/>
      <c r="N6" s="407"/>
      <c r="O6" s="407"/>
      <c r="P6" s="407"/>
      <c r="Q6" s="407"/>
      <c r="R6" s="407"/>
    </row>
    <row r="7" spans="1:34" ht="84.75" customHeight="1">
      <c r="A7" s="277" t="s">
        <v>2</v>
      </c>
      <c r="B7" s="278"/>
      <c r="C7" s="278"/>
      <c r="D7" s="278"/>
      <c r="E7" s="278"/>
      <c r="F7" s="278"/>
      <c r="G7" s="278"/>
      <c r="H7" s="278"/>
      <c r="I7" s="278"/>
      <c r="J7" s="278"/>
      <c r="K7" s="131"/>
      <c r="L7" s="131"/>
      <c r="M7" s="131"/>
      <c r="N7" s="278"/>
      <c r="O7" s="278"/>
      <c r="P7" s="278"/>
      <c r="Q7" s="279"/>
      <c r="R7" s="278"/>
    </row>
    <row r="8" spans="1:34" s="132" customFormat="1" ht="81.75" customHeight="1">
      <c r="A8" s="274" t="s">
        <v>2</v>
      </c>
      <c r="B8" s="131" t="s">
        <v>154</v>
      </c>
      <c r="C8" s="131" t="s">
        <v>155</v>
      </c>
      <c r="D8" s="131" t="s">
        <v>1095</v>
      </c>
      <c r="E8" s="131" t="s">
        <v>1093</v>
      </c>
      <c r="F8" s="131" t="s">
        <v>1076</v>
      </c>
      <c r="G8" s="131" t="s">
        <v>157</v>
      </c>
      <c r="H8" s="135">
        <v>38289</v>
      </c>
      <c r="I8" s="135">
        <v>41274</v>
      </c>
      <c r="J8" s="131" t="s">
        <v>156</v>
      </c>
      <c r="K8" s="131" t="s">
        <v>156</v>
      </c>
      <c r="L8" s="131" t="s">
        <v>156</v>
      </c>
      <c r="M8" s="131" t="s">
        <v>156</v>
      </c>
      <c r="N8" s="131" t="s">
        <v>156</v>
      </c>
      <c r="O8" s="131" t="s">
        <v>156</v>
      </c>
      <c r="P8" s="280">
        <v>21998.11</v>
      </c>
      <c r="Q8" s="273" t="s">
        <v>164</v>
      </c>
      <c r="R8" s="273" t="s">
        <v>156</v>
      </c>
    </row>
    <row r="9" spans="1:34" ht="75.75" customHeight="1">
      <c r="A9" s="277" t="s">
        <v>3</v>
      </c>
      <c r="B9" s="278"/>
      <c r="C9" s="278"/>
      <c r="D9" s="278"/>
      <c r="E9" s="278"/>
      <c r="F9" s="278"/>
      <c r="G9" s="278"/>
      <c r="H9" s="278"/>
      <c r="I9" s="278"/>
      <c r="J9" s="278"/>
      <c r="K9" s="131"/>
      <c r="L9" s="131"/>
      <c r="M9" s="131"/>
      <c r="N9" s="278"/>
      <c r="O9" s="131"/>
      <c r="P9" s="278"/>
      <c r="Q9" s="273"/>
      <c r="R9" s="279"/>
    </row>
    <row r="10" spans="1:34" ht="91.5" customHeight="1">
      <c r="A10" s="274" t="s">
        <v>3</v>
      </c>
      <c r="B10" s="131" t="s">
        <v>154</v>
      </c>
      <c r="C10" s="131" t="s">
        <v>155</v>
      </c>
      <c r="D10" s="131" t="s">
        <v>1095</v>
      </c>
      <c r="E10" s="131" t="s">
        <v>1093</v>
      </c>
      <c r="F10" s="131" t="s">
        <v>1076</v>
      </c>
      <c r="G10" s="131" t="s">
        <v>157</v>
      </c>
      <c r="H10" s="135">
        <v>38289</v>
      </c>
      <c r="I10" s="135">
        <v>41274</v>
      </c>
      <c r="J10" s="131" t="s">
        <v>156</v>
      </c>
      <c r="K10" s="131" t="s">
        <v>156</v>
      </c>
      <c r="L10" s="131" t="s">
        <v>156</v>
      </c>
      <c r="M10" s="131" t="s">
        <v>156</v>
      </c>
      <c r="N10" s="131" t="s">
        <v>156</v>
      </c>
      <c r="O10" s="131" t="s">
        <v>156</v>
      </c>
      <c r="P10" s="280">
        <v>70764.600000000006</v>
      </c>
      <c r="Q10" s="273" t="s">
        <v>164</v>
      </c>
      <c r="R10" s="273" t="s">
        <v>156</v>
      </c>
    </row>
    <row r="11" spans="1:34" ht="75" customHeight="1">
      <c r="A11" s="277" t="s">
        <v>4</v>
      </c>
      <c r="B11" s="278"/>
      <c r="C11" s="278"/>
      <c r="D11" s="278"/>
      <c r="E11" s="278"/>
      <c r="F11" s="278"/>
      <c r="G11" s="278"/>
      <c r="H11" s="278"/>
      <c r="I11" s="278"/>
      <c r="J11" s="278"/>
      <c r="K11" s="131"/>
      <c r="L11" s="131"/>
      <c r="M11" s="131"/>
      <c r="N11" s="278"/>
      <c r="O11" s="131"/>
      <c r="P11" s="278"/>
      <c r="Q11" s="279"/>
      <c r="R11" s="279"/>
    </row>
    <row r="12" spans="1:34" ht="86.25" customHeight="1">
      <c r="A12" s="274" t="s">
        <v>4</v>
      </c>
      <c r="B12" s="131" t="s">
        <v>154</v>
      </c>
      <c r="C12" s="131" t="s">
        <v>155</v>
      </c>
      <c r="D12" s="131" t="s">
        <v>1095</v>
      </c>
      <c r="E12" s="131" t="s">
        <v>1093</v>
      </c>
      <c r="F12" s="131" t="s">
        <v>1076</v>
      </c>
      <c r="G12" s="131" t="s">
        <v>157</v>
      </c>
      <c r="H12" s="135">
        <v>38289</v>
      </c>
      <c r="I12" s="135">
        <v>41274</v>
      </c>
      <c r="J12" s="131" t="s">
        <v>156</v>
      </c>
      <c r="K12" s="131" t="s">
        <v>156</v>
      </c>
      <c r="L12" s="131" t="s">
        <v>156</v>
      </c>
      <c r="M12" s="131" t="s">
        <v>156</v>
      </c>
      <c r="N12" s="131" t="s">
        <v>156</v>
      </c>
      <c r="O12" s="131" t="s">
        <v>156</v>
      </c>
      <c r="P12" s="280">
        <v>34940.44</v>
      </c>
      <c r="Q12" s="273" t="s">
        <v>164</v>
      </c>
      <c r="R12" s="273" t="s">
        <v>156</v>
      </c>
    </row>
    <row r="13" spans="1:34" ht="33.75" customHeight="1">
      <c r="A13" s="407" t="s">
        <v>5</v>
      </c>
      <c r="B13" s="407"/>
      <c r="C13" s="407"/>
      <c r="D13" s="407"/>
      <c r="E13" s="407"/>
      <c r="F13" s="407"/>
      <c r="G13" s="407"/>
      <c r="H13" s="407"/>
      <c r="I13" s="407"/>
      <c r="J13" s="407"/>
      <c r="K13" s="407"/>
      <c r="L13" s="407"/>
      <c r="M13" s="407"/>
      <c r="N13" s="407"/>
      <c r="O13" s="407"/>
      <c r="P13" s="407"/>
      <c r="Q13" s="407"/>
      <c r="R13" s="407"/>
    </row>
    <row r="14" spans="1:34" ht="83.25" customHeight="1">
      <c r="A14" s="277" t="s">
        <v>6</v>
      </c>
      <c r="B14" s="278"/>
      <c r="C14" s="278"/>
      <c r="D14" s="278"/>
      <c r="E14" s="278"/>
      <c r="F14" s="278"/>
      <c r="G14" s="278"/>
      <c r="H14" s="278"/>
      <c r="I14" s="278"/>
      <c r="J14" s="278"/>
      <c r="K14" s="131"/>
      <c r="L14" s="131"/>
      <c r="M14" s="131"/>
      <c r="N14" s="278"/>
      <c r="O14" s="278"/>
      <c r="P14" s="278"/>
      <c r="Q14" s="279"/>
      <c r="R14" s="279"/>
    </row>
    <row r="15" spans="1:34" ht="83.25" customHeight="1">
      <c r="A15" s="274" t="s">
        <v>6</v>
      </c>
      <c r="B15" s="131" t="s">
        <v>154</v>
      </c>
      <c r="C15" s="131" t="s">
        <v>155</v>
      </c>
      <c r="D15" s="131" t="s">
        <v>1095</v>
      </c>
      <c r="E15" s="131" t="s">
        <v>1093</v>
      </c>
      <c r="F15" s="131" t="s">
        <v>1076</v>
      </c>
      <c r="G15" s="131" t="s">
        <v>157</v>
      </c>
      <c r="H15" s="135">
        <v>38289</v>
      </c>
      <c r="I15" s="135">
        <v>41274</v>
      </c>
      <c r="J15" s="131" t="s">
        <v>156</v>
      </c>
      <c r="K15" s="131" t="s">
        <v>156</v>
      </c>
      <c r="L15" s="131" t="s">
        <v>156</v>
      </c>
      <c r="M15" s="131" t="s">
        <v>156</v>
      </c>
      <c r="N15" s="131" t="s">
        <v>156</v>
      </c>
      <c r="O15" s="131" t="s">
        <v>156</v>
      </c>
      <c r="P15" s="134">
        <v>10287.200000000001</v>
      </c>
      <c r="Q15" s="273" t="s">
        <v>164</v>
      </c>
      <c r="R15" s="273" t="s">
        <v>156</v>
      </c>
    </row>
    <row r="16" spans="1:34" ht="83.25" customHeight="1">
      <c r="A16" s="274" t="s">
        <v>1486</v>
      </c>
      <c r="B16" s="131" t="s">
        <v>159</v>
      </c>
      <c r="C16" s="131" t="s">
        <v>155</v>
      </c>
      <c r="D16" s="131" t="s">
        <v>160</v>
      </c>
      <c r="E16" s="131" t="s">
        <v>161</v>
      </c>
      <c r="F16" s="274" t="s">
        <v>162</v>
      </c>
      <c r="G16" s="133" t="s">
        <v>163</v>
      </c>
      <c r="H16" s="135">
        <v>39762</v>
      </c>
      <c r="I16" s="135">
        <v>39791</v>
      </c>
      <c r="J16" s="135">
        <v>39898</v>
      </c>
      <c r="K16" s="131">
        <v>1</v>
      </c>
      <c r="L16" s="134" t="s">
        <v>156</v>
      </c>
      <c r="M16" s="131">
        <v>1</v>
      </c>
      <c r="N16" s="134">
        <v>57100</v>
      </c>
      <c r="O16" s="131" t="s">
        <v>156</v>
      </c>
      <c r="P16" s="134">
        <v>57100</v>
      </c>
      <c r="Q16" s="273" t="s">
        <v>164</v>
      </c>
      <c r="R16" s="274" t="s">
        <v>165</v>
      </c>
    </row>
    <row r="17" spans="1:18" ht="70.5" customHeight="1">
      <c r="A17" s="274" t="s">
        <v>1486</v>
      </c>
      <c r="B17" s="131" t="s">
        <v>166</v>
      </c>
      <c r="C17" s="131" t="s">
        <v>167</v>
      </c>
      <c r="D17" s="131" t="s">
        <v>1095</v>
      </c>
      <c r="E17" s="131" t="s">
        <v>1093</v>
      </c>
      <c r="F17" s="274" t="s">
        <v>168</v>
      </c>
      <c r="G17" s="133" t="s">
        <v>169</v>
      </c>
      <c r="H17" s="135">
        <v>40302</v>
      </c>
      <c r="I17" s="135">
        <v>40543</v>
      </c>
      <c r="J17" s="135">
        <v>40583</v>
      </c>
      <c r="K17" s="131">
        <v>4</v>
      </c>
      <c r="L17" s="134" t="s">
        <v>156</v>
      </c>
      <c r="M17" s="131">
        <v>4</v>
      </c>
      <c r="N17" s="134">
        <v>48560</v>
      </c>
      <c r="O17" s="131" t="s">
        <v>156</v>
      </c>
      <c r="P17" s="134">
        <v>36187.57</v>
      </c>
      <c r="Q17" s="273" t="s">
        <v>164</v>
      </c>
      <c r="R17" s="274" t="s">
        <v>170</v>
      </c>
    </row>
    <row r="18" spans="1:18" ht="90">
      <c r="A18" s="274" t="s">
        <v>1486</v>
      </c>
      <c r="B18" s="131"/>
      <c r="C18" s="131" t="s">
        <v>167</v>
      </c>
      <c r="D18" s="131" t="s">
        <v>1095</v>
      </c>
      <c r="E18" s="131" t="s">
        <v>1093</v>
      </c>
      <c r="F18" s="274" t="s">
        <v>171</v>
      </c>
      <c r="G18" s="133" t="s">
        <v>172</v>
      </c>
      <c r="H18" s="135">
        <v>40310</v>
      </c>
      <c r="I18" s="135">
        <v>40312</v>
      </c>
      <c r="J18" s="135">
        <v>40310</v>
      </c>
      <c r="K18" s="131">
        <v>1</v>
      </c>
      <c r="L18" s="134" t="s">
        <v>156</v>
      </c>
      <c r="M18" s="131">
        <v>1</v>
      </c>
      <c r="N18" s="134">
        <v>600</v>
      </c>
      <c r="O18" s="131" t="s">
        <v>156</v>
      </c>
      <c r="P18" s="134">
        <v>600</v>
      </c>
      <c r="Q18" s="273" t="s">
        <v>164</v>
      </c>
      <c r="R18" s="274" t="s">
        <v>173</v>
      </c>
    </row>
    <row r="19" spans="1:18" ht="64.5" customHeight="1">
      <c r="A19" s="274" t="s">
        <v>1486</v>
      </c>
      <c r="B19" s="131" t="s">
        <v>174</v>
      </c>
      <c r="C19" s="131" t="s">
        <v>175</v>
      </c>
      <c r="D19" s="131" t="s">
        <v>1096</v>
      </c>
      <c r="E19" s="131" t="s">
        <v>156</v>
      </c>
      <c r="F19" s="274" t="s">
        <v>176</v>
      </c>
      <c r="G19" s="133" t="s">
        <v>177</v>
      </c>
      <c r="H19" s="135">
        <v>40359</v>
      </c>
      <c r="I19" s="135">
        <v>40543</v>
      </c>
      <c r="J19" s="135">
        <v>40590</v>
      </c>
      <c r="K19" s="131">
        <v>1</v>
      </c>
      <c r="L19" s="134" t="s">
        <v>156</v>
      </c>
      <c r="M19" s="131">
        <v>1</v>
      </c>
      <c r="N19" s="134">
        <v>10278.5</v>
      </c>
      <c r="O19" s="131" t="s">
        <v>156</v>
      </c>
      <c r="P19" s="134">
        <v>6550</v>
      </c>
      <c r="Q19" s="273" t="s">
        <v>164</v>
      </c>
      <c r="R19" s="274" t="s">
        <v>170</v>
      </c>
    </row>
    <row r="20" spans="1:18" ht="69.75" customHeight="1">
      <c r="A20" s="274" t="s">
        <v>1486</v>
      </c>
      <c r="B20" s="131" t="s">
        <v>178</v>
      </c>
      <c r="C20" s="131" t="s">
        <v>175</v>
      </c>
      <c r="D20" s="131" t="s">
        <v>1096</v>
      </c>
      <c r="E20" s="131" t="s">
        <v>156</v>
      </c>
      <c r="F20" s="274" t="s">
        <v>179</v>
      </c>
      <c r="G20" s="133" t="s">
        <v>180</v>
      </c>
      <c r="H20" s="135">
        <v>40359</v>
      </c>
      <c r="I20" s="135">
        <v>40543</v>
      </c>
      <c r="J20" s="135">
        <v>40458</v>
      </c>
      <c r="K20" s="131">
        <v>1</v>
      </c>
      <c r="L20" s="134" t="s">
        <v>156</v>
      </c>
      <c r="M20" s="131">
        <v>1</v>
      </c>
      <c r="N20" s="134">
        <v>5549</v>
      </c>
      <c r="O20" s="131" t="s">
        <v>156</v>
      </c>
      <c r="P20" s="134">
        <v>5549</v>
      </c>
      <c r="Q20" s="273" t="s">
        <v>164</v>
      </c>
      <c r="R20" s="274" t="s">
        <v>181</v>
      </c>
    </row>
    <row r="21" spans="1:18" ht="87.75" customHeight="1">
      <c r="A21" s="274" t="s">
        <v>1486</v>
      </c>
      <c r="B21" s="131" t="s">
        <v>182</v>
      </c>
      <c r="C21" s="131" t="s">
        <v>175</v>
      </c>
      <c r="D21" s="131" t="s">
        <v>1096</v>
      </c>
      <c r="E21" s="131" t="s">
        <v>156</v>
      </c>
      <c r="F21" s="274" t="s">
        <v>183</v>
      </c>
      <c r="G21" s="133" t="s">
        <v>184</v>
      </c>
      <c r="H21" s="135">
        <v>40400</v>
      </c>
      <c r="I21" s="135">
        <v>40413</v>
      </c>
      <c r="J21" s="135">
        <v>40429</v>
      </c>
      <c r="K21" s="131">
        <v>1</v>
      </c>
      <c r="L21" s="134" t="s">
        <v>156</v>
      </c>
      <c r="M21" s="131">
        <v>1</v>
      </c>
      <c r="N21" s="134">
        <v>16700</v>
      </c>
      <c r="O21" s="131" t="s">
        <v>156</v>
      </c>
      <c r="P21" s="134">
        <v>16700</v>
      </c>
      <c r="Q21" s="273" t="s">
        <v>164</v>
      </c>
      <c r="R21" s="274" t="s">
        <v>185</v>
      </c>
    </row>
    <row r="22" spans="1:18" ht="90.75" customHeight="1">
      <c r="A22" s="274" t="s">
        <v>1486</v>
      </c>
      <c r="B22" s="131" t="s">
        <v>1078</v>
      </c>
      <c r="C22" s="131" t="s">
        <v>175</v>
      </c>
      <c r="D22" s="131" t="s">
        <v>1088</v>
      </c>
      <c r="E22" s="131" t="s">
        <v>1079</v>
      </c>
      <c r="F22" s="274" t="s">
        <v>1085</v>
      </c>
      <c r="G22" s="133" t="s">
        <v>177</v>
      </c>
      <c r="H22" s="135">
        <v>41025</v>
      </c>
      <c r="I22" s="135">
        <v>41639</v>
      </c>
      <c r="J22" s="134" t="s">
        <v>156</v>
      </c>
      <c r="K22" s="131">
        <v>3</v>
      </c>
      <c r="L22" s="131">
        <v>1</v>
      </c>
      <c r="M22" s="131">
        <v>1</v>
      </c>
      <c r="N22" s="134">
        <v>26450</v>
      </c>
      <c r="O22" s="134">
        <v>8560</v>
      </c>
      <c r="P22" s="134">
        <v>8560</v>
      </c>
      <c r="Q22" s="273" t="s">
        <v>158</v>
      </c>
      <c r="R22" s="274" t="s">
        <v>1468</v>
      </c>
    </row>
    <row r="23" spans="1:18" ht="114" customHeight="1">
      <c r="A23" s="274" t="s">
        <v>1486</v>
      </c>
      <c r="B23" s="131" t="s">
        <v>1082</v>
      </c>
      <c r="C23" s="131" t="s">
        <v>175</v>
      </c>
      <c r="D23" s="131" t="s">
        <v>1088</v>
      </c>
      <c r="E23" s="131" t="s">
        <v>1080</v>
      </c>
      <c r="F23" s="274" t="s">
        <v>1086</v>
      </c>
      <c r="G23" s="133" t="s">
        <v>1081</v>
      </c>
      <c r="H23" s="135">
        <v>41025</v>
      </c>
      <c r="I23" s="135">
        <v>41639</v>
      </c>
      <c r="J23" s="134" t="s">
        <v>156</v>
      </c>
      <c r="K23" s="131">
        <v>2</v>
      </c>
      <c r="L23" s="131">
        <v>1</v>
      </c>
      <c r="M23" s="131">
        <v>1</v>
      </c>
      <c r="N23" s="134">
        <f>7200+11300</f>
        <v>18500</v>
      </c>
      <c r="O23" s="134">
        <v>6012</v>
      </c>
      <c r="P23" s="134">
        <v>6012</v>
      </c>
      <c r="Q23" s="273" t="s">
        <v>158</v>
      </c>
      <c r="R23" s="274" t="s">
        <v>1469</v>
      </c>
    </row>
    <row r="24" spans="1:18" ht="114" customHeight="1">
      <c r="A24" s="274" t="s">
        <v>1486</v>
      </c>
      <c r="B24" s="131" t="s">
        <v>1087</v>
      </c>
      <c r="C24" s="131" t="s">
        <v>175</v>
      </c>
      <c r="D24" s="131" t="s">
        <v>1398</v>
      </c>
      <c r="E24" s="131" t="s">
        <v>1093</v>
      </c>
      <c r="F24" s="274" t="s">
        <v>1089</v>
      </c>
      <c r="G24" s="133" t="s">
        <v>1090</v>
      </c>
      <c r="H24" s="135">
        <v>41214</v>
      </c>
      <c r="I24" s="135">
        <v>41274</v>
      </c>
      <c r="J24" s="135">
        <v>41247</v>
      </c>
      <c r="K24" s="131">
        <v>2</v>
      </c>
      <c r="L24" s="131">
        <v>1</v>
      </c>
      <c r="M24" s="131">
        <v>2</v>
      </c>
      <c r="N24" s="134">
        <f>12490*2</f>
        <v>24980</v>
      </c>
      <c r="O24" s="134">
        <v>12490</v>
      </c>
      <c r="P24" s="134">
        <f>N24</f>
        <v>24980</v>
      </c>
      <c r="Q24" s="273" t="s">
        <v>164</v>
      </c>
      <c r="R24" s="274" t="s">
        <v>1467</v>
      </c>
    </row>
    <row r="25" spans="1:18" ht="114" customHeight="1">
      <c r="A25" s="274" t="s">
        <v>1486</v>
      </c>
      <c r="B25" s="131" t="s">
        <v>1466</v>
      </c>
      <c r="C25" s="131" t="s">
        <v>167</v>
      </c>
      <c r="D25" s="131" t="s">
        <v>1398</v>
      </c>
      <c r="E25" s="131" t="s">
        <v>1093</v>
      </c>
      <c r="F25" s="274" t="s">
        <v>1089</v>
      </c>
      <c r="G25" s="133" t="s">
        <v>1090</v>
      </c>
      <c r="H25" s="135">
        <v>41214</v>
      </c>
      <c r="I25" s="135">
        <v>41394</v>
      </c>
      <c r="J25" s="135">
        <v>41612</v>
      </c>
      <c r="K25" s="131">
        <v>4</v>
      </c>
      <c r="L25" s="131">
        <v>4</v>
      </c>
      <c r="M25" s="131">
        <v>4</v>
      </c>
      <c r="N25" s="134">
        <f>O24*4</f>
        <v>49960</v>
      </c>
      <c r="O25" s="134">
        <f>N25</f>
        <v>49960</v>
      </c>
      <c r="P25" s="134">
        <f>O25</f>
        <v>49960</v>
      </c>
      <c r="Q25" s="273" t="s">
        <v>164</v>
      </c>
      <c r="R25" s="274" t="s">
        <v>1467</v>
      </c>
    </row>
    <row r="26" spans="1:18" ht="44.25" customHeight="1">
      <c r="A26" s="277" t="s">
        <v>7</v>
      </c>
      <c r="B26" s="278"/>
      <c r="C26" s="278"/>
      <c r="D26" s="278"/>
      <c r="E26" s="278"/>
      <c r="F26" s="278"/>
      <c r="G26" s="278"/>
      <c r="H26" s="278"/>
      <c r="I26" s="278"/>
      <c r="J26" s="278"/>
      <c r="K26" s="131"/>
      <c r="L26" s="131"/>
      <c r="M26" s="131"/>
      <c r="N26" s="278"/>
      <c r="O26" s="278"/>
      <c r="P26" s="278"/>
      <c r="Q26" s="279"/>
      <c r="R26" s="279"/>
    </row>
    <row r="27" spans="1:18" ht="86.25" customHeight="1">
      <c r="A27" s="274" t="s">
        <v>7</v>
      </c>
      <c r="B27" s="131" t="s">
        <v>154</v>
      </c>
      <c r="C27" s="131" t="s">
        <v>155</v>
      </c>
      <c r="D27" s="131" t="s">
        <v>1095</v>
      </c>
      <c r="E27" s="131" t="s">
        <v>1093</v>
      </c>
      <c r="F27" s="131" t="s">
        <v>1076</v>
      </c>
      <c r="G27" s="131" t="s">
        <v>157</v>
      </c>
      <c r="H27" s="135">
        <v>38289</v>
      </c>
      <c r="I27" s="135">
        <v>41274</v>
      </c>
      <c r="J27" s="131" t="s">
        <v>156</v>
      </c>
      <c r="K27" s="131" t="s">
        <v>156</v>
      </c>
      <c r="L27" s="134" t="s">
        <v>156</v>
      </c>
      <c r="M27" s="131" t="s">
        <v>156</v>
      </c>
      <c r="N27" s="131" t="s">
        <v>156</v>
      </c>
      <c r="O27" s="131" t="s">
        <v>156</v>
      </c>
      <c r="P27" s="134">
        <v>32911.39</v>
      </c>
      <c r="Q27" s="273" t="s">
        <v>164</v>
      </c>
      <c r="R27" s="273" t="s">
        <v>156</v>
      </c>
    </row>
    <row r="28" spans="1:18" ht="284.25" customHeight="1">
      <c r="A28" s="274" t="s">
        <v>1487</v>
      </c>
      <c r="B28" s="131" t="s">
        <v>186</v>
      </c>
      <c r="C28" s="131" t="s">
        <v>187</v>
      </c>
      <c r="D28" s="131" t="s">
        <v>188</v>
      </c>
      <c r="E28" s="131" t="s">
        <v>189</v>
      </c>
      <c r="F28" s="274" t="s">
        <v>190</v>
      </c>
      <c r="G28" s="131" t="s">
        <v>191</v>
      </c>
      <c r="H28" s="135">
        <v>39784</v>
      </c>
      <c r="I28" s="135">
        <v>39811</v>
      </c>
      <c r="J28" s="135">
        <v>39835</v>
      </c>
      <c r="K28" s="131">
        <v>1</v>
      </c>
      <c r="L28" s="134" t="s">
        <v>156</v>
      </c>
      <c r="M28" s="131">
        <v>1</v>
      </c>
      <c r="N28" s="134">
        <v>53720.2</v>
      </c>
      <c r="O28" s="134" t="s">
        <v>156</v>
      </c>
      <c r="P28" s="134">
        <v>53720.2</v>
      </c>
      <c r="Q28" s="273" t="s">
        <v>164</v>
      </c>
      <c r="R28" s="274" t="s">
        <v>192</v>
      </c>
    </row>
    <row r="29" spans="1:18" ht="210" customHeight="1">
      <c r="A29" s="274" t="s">
        <v>1487</v>
      </c>
      <c r="B29" s="131" t="s">
        <v>193</v>
      </c>
      <c r="C29" s="131" t="s">
        <v>167</v>
      </c>
      <c r="D29" s="131" t="s">
        <v>1095</v>
      </c>
      <c r="E29" s="131" t="s">
        <v>1093</v>
      </c>
      <c r="F29" s="274" t="s">
        <v>194</v>
      </c>
      <c r="G29" s="131" t="s">
        <v>195</v>
      </c>
      <c r="H29" s="135">
        <v>39784</v>
      </c>
      <c r="I29" s="135">
        <v>39844</v>
      </c>
      <c r="J29" s="135">
        <v>39855</v>
      </c>
      <c r="K29" s="131">
        <v>1</v>
      </c>
      <c r="L29" s="134" t="s">
        <v>156</v>
      </c>
      <c r="M29" s="131">
        <v>1</v>
      </c>
      <c r="N29" s="134">
        <v>117110</v>
      </c>
      <c r="O29" s="134" t="s">
        <v>156</v>
      </c>
      <c r="P29" s="134">
        <v>117110</v>
      </c>
      <c r="Q29" s="273" t="s">
        <v>164</v>
      </c>
      <c r="R29" s="274" t="s">
        <v>196</v>
      </c>
    </row>
    <row r="30" spans="1:18" ht="153" customHeight="1">
      <c r="A30" s="274" t="s">
        <v>1487</v>
      </c>
      <c r="B30" s="131" t="s">
        <v>197</v>
      </c>
      <c r="C30" s="131" t="s">
        <v>155</v>
      </c>
      <c r="D30" s="131" t="s">
        <v>198</v>
      </c>
      <c r="E30" s="131" t="s">
        <v>199</v>
      </c>
      <c r="F30" s="274" t="s">
        <v>200</v>
      </c>
      <c r="G30" s="131" t="s">
        <v>201</v>
      </c>
      <c r="H30" s="135">
        <v>39751</v>
      </c>
      <c r="I30" s="135">
        <v>39780</v>
      </c>
      <c r="J30" s="135" t="s">
        <v>202</v>
      </c>
      <c r="K30" s="131">
        <v>1</v>
      </c>
      <c r="L30" s="134" t="s">
        <v>156</v>
      </c>
      <c r="M30" s="131">
        <v>1</v>
      </c>
      <c r="N30" s="134">
        <v>6832</v>
      </c>
      <c r="O30" s="134" t="s">
        <v>156</v>
      </c>
      <c r="P30" s="134">
        <v>6832</v>
      </c>
      <c r="Q30" s="273" t="s">
        <v>164</v>
      </c>
      <c r="R30" s="274" t="s">
        <v>203</v>
      </c>
    </row>
    <row r="31" spans="1:18" ht="194.25" customHeight="1">
      <c r="A31" s="274" t="s">
        <v>1487</v>
      </c>
      <c r="B31" s="131" t="s">
        <v>204</v>
      </c>
      <c r="C31" s="131" t="s">
        <v>187</v>
      </c>
      <c r="D31" s="131" t="s">
        <v>205</v>
      </c>
      <c r="E31" s="131" t="s">
        <v>206</v>
      </c>
      <c r="F31" s="274" t="s">
        <v>207</v>
      </c>
      <c r="G31" s="131" t="s">
        <v>195</v>
      </c>
      <c r="H31" s="135">
        <v>40350</v>
      </c>
      <c r="I31" s="135">
        <v>40390</v>
      </c>
      <c r="J31" s="135">
        <v>40375</v>
      </c>
      <c r="K31" s="131">
        <v>1</v>
      </c>
      <c r="L31" s="134" t="s">
        <v>156</v>
      </c>
      <c r="M31" s="131">
        <v>1</v>
      </c>
      <c r="N31" s="134">
        <v>118910</v>
      </c>
      <c r="O31" s="134" t="s">
        <v>156</v>
      </c>
      <c r="P31" s="134">
        <v>118910</v>
      </c>
      <c r="Q31" s="273" t="s">
        <v>164</v>
      </c>
      <c r="R31" s="274" t="s">
        <v>196</v>
      </c>
    </row>
    <row r="32" spans="1:18" ht="78.75" customHeight="1">
      <c r="A32" s="274" t="s">
        <v>1486</v>
      </c>
      <c r="B32" s="131" t="s">
        <v>1082</v>
      </c>
      <c r="C32" s="131" t="s">
        <v>175</v>
      </c>
      <c r="D32" s="131" t="s">
        <v>1088</v>
      </c>
      <c r="E32" s="131" t="s">
        <v>1080</v>
      </c>
      <c r="F32" s="274" t="s">
        <v>1083</v>
      </c>
      <c r="G32" s="133" t="s">
        <v>1081</v>
      </c>
      <c r="H32" s="135">
        <v>41025</v>
      </c>
      <c r="I32" s="135">
        <v>41639</v>
      </c>
      <c r="J32" s="134">
        <v>41152</v>
      </c>
      <c r="K32" s="131">
        <v>1</v>
      </c>
      <c r="L32" s="134" t="s">
        <v>156</v>
      </c>
      <c r="M32" s="131">
        <v>1</v>
      </c>
      <c r="N32" s="134">
        <v>28000</v>
      </c>
      <c r="O32" s="134" t="s">
        <v>156</v>
      </c>
      <c r="P32" s="134">
        <v>26920</v>
      </c>
      <c r="Q32" s="273" t="s">
        <v>164</v>
      </c>
      <c r="R32" s="274" t="s">
        <v>1084</v>
      </c>
    </row>
    <row r="33" spans="1:18" ht="179.25" customHeight="1">
      <c r="A33" s="274" t="s">
        <v>1487</v>
      </c>
      <c r="B33" s="131" t="s">
        <v>1091</v>
      </c>
      <c r="C33" s="131" t="s">
        <v>167</v>
      </c>
      <c r="D33" s="131" t="s">
        <v>1092</v>
      </c>
      <c r="E33" s="131" t="s">
        <v>1093</v>
      </c>
      <c r="F33" s="274" t="s">
        <v>1097</v>
      </c>
      <c r="G33" s="131" t="s">
        <v>1098</v>
      </c>
      <c r="H33" s="135">
        <v>41116</v>
      </c>
      <c r="I33" s="135">
        <v>41274</v>
      </c>
      <c r="J33" s="135">
        <v>41152</v>
      </c>
      <c r="K33" s="131">
        <v>1</v>
      </c>
      <c r="L33" s="134" t="s">
        <v>156</v>
      </c>
      <c r="M33" s="131">
        <v>1</v>
      </c>
      <c r="N33" s="134">
        <v>59900</v>
      </c>
      <c r="O33" s="134" t="s">
        <v>156</v>
      </c>
      <c r="P33" s="134">
        <v>59900</v>
      </c>
      <c r="Q33" s="273" t="s">
        <v>164</v>
      </c>
      <c r="R33" s="274" t="s">
        <v>1099</v>
      </c>
    </row>
    <row r="34" spans="1:18" ht="127.5" customHeight="1">
      <c r="A34" s="274" t="s">
        <v>1488</v>
      </c>
      <c r="B34" s="131" t="s">
        <v>208</v>
      </c>
      <c r="C34" s="131" t="s">
        <v>167</v>
      </c>
      <c r="D34" s="131" t="s">
        <v>1092</v>
      </c>
      <c r="E34" s="131" t="s">
        <v>1093</v>
      </c>
      <c r="F34" s="274" t="s">
        <v>209</v>
      </c>
      <c r="G34" s="131" t="s">
        <v>210</v>
      </c>
      <c r="H34" s="135">
        <v>39546</v>
      </c>
      <c r="I34" s="135">
        <f>H34+15</f>
        <v>39561</v>
      </c>
      <c r="J34" s="135">
        <v>39952</v>
      </c>
      <c r="K34" s="131">
        <v>1</v>
      </c>
      <c r="L34" s="134" t="s">
        <v>156</v>
      </c>
      <c r="M34" s="131">
        <v>1</v>
      </c>
      <c r="N34" s="134">
        <v>6400</v>
      </c>
      <c r="O34" s="134" t="s">
        <v>156</v>
      </c>
      <c r="P34" s="134">
        <v>6400</v>
      </c>
      <c r="Q34" s="273" t="s">
        <v>164</v>
      </c>
      <c r="R34" s="274" t="s">
        <v>211</v>
      </c>
    </row>
    <row r="35" spans="1:18" ht="85.5" customHeight="1">
      <c r="A35" s="274" t="s">
        <v>1488</v>
      </c>
      <c r="B35" s="131" t="s">
        <v>212</v>
      </c>
      <c r="C35" s="131" t="s">
        <v>167</v>
      </c>
      <c r="D35" s="131" t="s">
        <v>1092</v>
      </c>
      <c r="E35" s="131" t="s">
        <v>1093</v>
      </c>
      <c r="F35" s="274" t="s">
        <v>213</v>
      </c>
      <c r="G35" s="131" t="s">
        <v>214</v>
      </c>
      <c r="H35" s="135">
        <v>39546</v>
      </c>
      <c r="I35" s="135">
        <f>H35+15</f>
        <v>39561</v>
      </c>
      <c r="J35" s="135">
        <v>39969</v>
      </c>
      <c r="K35" s="131">
        <v>1</v>
      </c>
      <c r="L35" s="134" t="s">
        <v>156</v>
      </c>
      <c r="M35" s="131">
        <v>1</v>
      </c>
      <c r="N35" s="134">
        <v>16597.259999999998</v>
      </c>
      <c r="O35" s="134" t="s">
        <v>156</v>
      </c>
      <c r="P35" s="134">
        <v>16597.259999999998</v>
      </c>
      <c r="Q35" s="273" t="s">
        <v>164</v>
      </c>
      <c r="R35" s="274" t="s">
        <v>215</v>
      </c>
    </row>
    <row r="36" spans="1:18" ht="77.25" customHeight="1">
      <c r="A36" s="274" t="s">
        <v>1488</v>
      </c>
      <c r="B36" s="131" t="s">
        <v>174</v>
      </c>
      <c r="C36" s="131" t="s">
        <v>175</v>
      </c>
      <c r="D36" s="131" t="s">
        <v>401</v>
      </c>
      <c r="E36" s="131" t="s">
        <v>156</v>
      </c>
      <c r="F36" s="274" t="s">
        <v>216</v>
      </c>
      <c r="G36" s="131" t="s">
        <v>177</v>
      </c>
      <c r="H36" s="135">
        <v>40359</v>
      </c>
      <c r="I36" s="135">
        <v>40543</v>
      </c>
      <c r="J36" s="135">
        <v>40415</v>
      </c>
      <c r="K36" s="131">
        <v>1</v>
      </c>
      <c r="L36" s="134" t="s">
        <v>156</v>
      </c>
      <c r="M36" s="131">
        <v>1</v>
      </c>
      <c r="N36" s="134">
        <v>28044</v>
      </c>
      <c r="O36" s="134" t="s">
        <v>156</v>
      </c>
      <c r="P36" s="134">
        <v>28044</v>
      </c>
      <c r="Q36" s="273" t="s">
        <v>164</v>
      </c>
      <c r="R36" s="274" t="s">
        <v>215</v>
      </c>
    </row>
    <row r="37" spans="1:18" ht="101.25">
      <c r="A37" s="274" t="s">
        <v>1488</v>
      </c>
      <c r="B37" s="131" t="s">
        <v>217</v>
      </c>
      <c r="C37" s="131" t="s">
        <v>167</v>
      </c>
      <c r="D37" s="131" t="s">
        <v>1092</v>
      </c>
      <c r="E37" s="131" t="s">
        <v>1093</v>
      </c>
      <c r="F37" s="274" t="s">
        <v>218</v>
      </c>
      <c r="G37" s="131" t="s">
        <v>219</v>
      </c>
      <c r="H37" s="135" t="s">
        <v>220</v>
      </c>
      <c r="I37" s="135">
        <v>40372</v>
      </c>
      <c r="J37" s="135">
        <v>40374</v>
      </c>
      <c r="K37" s="131">
        <v>1</v>
      </c>
      <c r="L37" s="134" t="s">
        <v>156</v>
      </c>
      <c r="M37" s="131">
        <v>1</v>
      </c>
      <c r="N37" s="134">
        <v>253</v>
      </c>
      <c r="O37" s="134" t="s">
        <v>156</v>
      </c>
      <c r="P37" s="134">
        <v>253</v>
      </c>
      <c r="Q37" s="273" t="s">
        <v>164</v>
      </c>
      <c r="R37" s="131" t="s">
        <v>156</v>
      </c>
    </row>
    <row r="38" spans="1:18" ht="62.25" customHeight="1">
      <c r="A38" s="277" t="s">
        <v>8</v>
      </c>
      <c r="B38" s="278"/>
      <c r="C38" s="278"/>
      <c r="D38" s="278"/>
      <c r="E38" s="278"/>
      <c r="F38" s="278"/>
      <c r="G38" s="278"/>
      <c r="H38" s="278"/>
      <c r="I38" s="278"/>
      <c r="J38" s="278"/>
      <c r="K38" s="131"/>
      <c r="L38" s="134"/>
      <c r="M38" s="131"/>
      <c r="N38" s="278"/>
      <c r="O38" s="134" t="s">
        <v>156</v>
      </c>
      <c r="P38" s="278"/>
      <c r="Q38" s="279"/>
      <c r="R38" s="279"/>
    </row>
    <row r="39" spans="1:18" ht="85.5" customHeight="1">
      <c r="A39" s="274" t="s">
        <v>8</v>
      </c>
      <c r="B39" s="131" t="s">
        <v>154</v>
      </c>
      <c r="C39" s="131" t="s">
        <v>155</v>
      </c>
      <c r="D39" s="131" t="s">
        <v>1092</v>
      </c>
      <c r="E39" s="131" t="s">
        <v>1093</v>
      </c>
      <c r="F39" s="131" t="s">
        <v>1076</v>
      </c>
      <c r="G39" s="131" t="s">
        <v>157</v>
      </c>
      <c r="H39" s="135">
        <v>38289</v>
      </c>
      <c r="I39" s="135">
        <v>41274</v>
      </c>
      <c r="J39" s="131" t="s">
        <v>156</v>
      </c>
      <c r="K39" s="131" t="s">
        <v>156</v>
      </c>
      <c r="L39" s="134" t="s">
        <v>156</v>
      </c>
      <c r="M39" s="131" t="s">
        <v>156</v>
      </c>
      <c r="N39" s="131" t="s">
        <v>156</v>
      </c>
      <c r="O39" s="134" t="s">
        <v>156</v>
      </c>
      <c r="P39" s="136">
        <v>77733.61</v>
      </c>
      <c r="Q39" s="273" t="s">
        <v>164</v>
      </c>
      <c r="R39" s="281" t="s">
        <v>156</v>
      </c>
    </row>
    <row r="40" spans="1:18" ht="109.5" customHeight="1">
      <c r="A40" s="274" t="s">
        <v>221</v>
      </c>
      <c r="B40" s="131" t="s">
        <v>222</v>
      </c>
      <c r="C40" s="131" t="s">
        <v>155</v>
      </c>
      <c r="D40" s="131" t="s">
        <v>223</v>
      </c>
      <c r="E40" s="131" t="s">
        <v>224</v>
      </c>
      <c r="F40" s="274" t="s">
        <v>225</v>
      </c>
      <c r="G40" s="131" t="s">
        <v>226</v>
      </c>
      <c r="H40" s="135">
        <v>39790</v>
      </c>
      <c r="I40" s="135">
        <v>40111</v>
      </c>
      <c r="J40" s="135">
        <v>40317</v>
      </c>
      <c r="K40" s="131">
        <v>9</v>
      </c>
      <c r="L40" s="134" t="s">
        <v>156</v>
      </c>
      <c r="M40" s="131">
        <v>9</v>
      </c>
      <c r="N40" s="134">
        <v>350000</v>
      </c>
      <c r="O40" s="134" t="s">
        <v>156</v>
      </c>
      <c r="P40" s="134">
        <v>350000</v>
      </c>
      <c r="Q40" s="273" t="s">
        <v>164</v>
      </c>
      <c r="R40" s="274" t="s">
        <v>227</v>
      </c>
    </row>
    <row r="41" spans="1:18" ht="81.75" customHeight="1">
      <c r="A41" s="274" t="s">
        <v>221</v>
      </c>
      <c r="B41" s="131" t="s">
        <v>402</v>
      </c>
      <c r="C41" s="131" t="s">
        <v>167</v>
      </c>
      <c r="D41" s="131" t="s">
        <v>1092</v>
      </c>
      <c r="E41" s="131" t="s">
        <v>1093</v>
      </c>
      <c r="F41" s="274" t="s">
        <v>228</v>
      </c>
      <c r="G41" s="274" t="s">
        <v>229</v>
      </c>
      <c r="H41" s="135">
        <v>39435</v>
      </c>
      <c r="I41" s="135">
        <v>40070</v>
      </c>
      <c r="J41" s="135" t="s">
        <v>230</v>
      </c>
      <c r="K41" s="131">
        <v>1</v>
      </c>
      <c r="L41" s="134" t="s">
        <v>156</v>
      </c>
      <c r="M41" s="131">
        <v>1</v>
      </c>
      <c r="N41" s="136">
        <v>27305.3</v>
      </c>
      <c r="O41" s="134" t="s">
        <v>156</v>
      </c>
      <c r="P41" s="136">
        <v>27305.3</v>
      </c>
      <c r="Q41" s="134" t="s">
        <v>164</v>
      </c>
      <c r="R41" s="274" t="s">
        <v>231</v>
      </c>
    </row>
    <row r="42" spans="1:18" ht="165" customHeight="1">
      <c r="A42" s="274" t="s">
        <v>232</v>
      </c>
      <c r="B42" s="131" t="s">
        <v>233</v>
      </c>
      <c r="C42" s="131" t="s">
        <v>187</v>
      </c>
      <c r="D42" s="131" t="s">
        <v>1092</v>
      </c>
      <c r="E42" s="131" t="s">
        <v>1093</v>
      </c>
      <c r="F42" s="274" t="s">
        <v>1489</v>
      </c>
      <c r="G42" s="131" t="s">
        <v>234</v>
      </c>
      <c r="H42" s="135">
        <v>39734</v>
      </c>
      <c r="I42" s="135">
        <v>39738</v>
      </c>
      <c r="J42" s="135">
        <v>39731</v>
      </c>
      <c r="K42" s="131">
        <v>1</v>
      </c>
      <c r="L42" s="134" t="s">
        <v>156</v>
      </c>
      <c r="M42" s="131">
        <v>1</v>
      </c>
      <c r="N42" s="134">
        <v>1743.5</v>
      </c>
      <c r="O42" s="134" t="s">
        <v>156</v>
      </c>
      <c r="P42" s="134">
        <v>1743.5</v>
      </c>
      <c r="Q42" s="273" t="s">
        <v>164</v>
      </c>
      <c r="R42" s="274" t="s">
        <v>235</v>
      </c>
    </row>
    <row r="43" spans="1:18" ht="114.75" customHeight="1">
      <c r="A43" s="133" t="s">
        <v>232</v>
      </c>
      <c r="B43" s="131" t="s">
        <v>236</v>
      </c>
      <c r="C43" s="131" t="s">
        <v>167</v>
      </c>
      <c r="D43" s="131" t="s">
        <v>1092</v>
      </c>
      <c r="E43" s="131" t="s">
        <v>1093</v>
      </c>
      <c r="F43" s="274" t="s">
        <v>1490</v>
      </c>
      <c r="G43" s="131" t="s">
        <v>237</v>
      </c>
      <c r="H43" s="135">
        <v>39755</v>
      </c>
      <c r="I43" s="135">
        <v>39759</v>
      </c>
      <c r="J43" s="135">
        <v>39742</v>
      </c>
      <c r="K43" s="131">
        <v>1</v>
      </c>
      <c r="L43" s="134" t="s">
        <v>156</v>
      </c>
      <c r="M43" s="131">
        <v>1</v>
      </c>
      <c r="N43" s="134">
        <v>300</v>
      </c>
      <c r="O43" s="134" t="s">
        <v>156</v>
      </c>
      <c r="P43" s="134">
        <v>300</v>
      </c>
      <c r="Q43" s="273" t="s">
        <v>164</v>
      </c>
      <c r="R43" s="274" t="s">
        <v>238</v>
      </c>
    </row>
    <row r="44" spans="1:18" ht="170.25" customHeight="1">
      <c r="A44" s="133" t="s">
        <v>232</v>
      </c>
      <c r="B44" s="131" t="s">
        <v>239</v>
      </c>
      <c r="C44" s="131" t="s">
        <v>187</v>
      </c>
      <c r="D44" s="131" t="s">
        <v>1092</v>
      </c>
      <c r="E44" s="131" t="s">
        <v>1093</v>
      </c>
      <c r="F44" s="274" t="s">
        <v>1491</v>
      </c>
      <c r="G44" s="131" t="s">
        <v>240</v>
      </c>
      <c r="H44" s="135">
        <v>39755</v>
      </c>
      <c r="I44" s="135">
        <v>39759</v>
      </c>
      <c r="J44" s="135">
        <v>39762</v>
      </c>
      <c r="K44" s="131">
        <v>1</v>
      </c>
      <c r="L44" s="134" t="s">
        <v>156</v>
      </c>
      <c r="M44" s="131">
        <v>1</v>
      </c>
      <c r="N44" s="134">
        <v>1874</v>
      </c>
      <c r="O44" s="134" t="s">
        <v>156</v>
      </c>
      <c r="P44" s="134">
        <v>1874</v>
      </c>
      <c r="Q44" s="273" t="s">
        <v>164</v>
      </c>
      <c r="R44" s="274" t="s">
        <v>241</v>
      </c>
    </row>
    <row r="45" spans="1:18" ht="190.5" customHeight="1">
      <c r="A45" s="133" t="s">
        <v>232</v>
      </c>
      <c r="B45" s="131" t="s">
        <v>242</v>
      </c>
      <c r="C45" s="131" t="s">
        <v>187</v>
      </c>
      <c r="D45" s="131" t="s">
        <v>1092</v>
      </c>
      <c r="E45" s="131" t="s">
        <v>1093</v>
      </c>
      <c r="F45" s="274" t="s">
        <v>1492</v>
      </c>
      <c r="G45" s="131" t="s">
        <v>243</v>
      </c>
      <c r="H45" s="135">
        <v>39762</v>
      </c>
      <c r="I45" s="135">
        <v>39766</v>
      </c>
      <c r="J45" s="135">
        <v>39762</v>
      </c>
      <c r="K45" s="131">
        <v>1</v>
      </c>
      <c r="L45" s="134" t="s">
        <v>156</v>
      </c>
      <c r="M45" s="131">
        <v>1</v>
      </c>
      <c r="N45" s="134">
        <v>1743.5</v>
      </c>
      <c r="O45" s="134" t="s">
        <v>156</v>
      </c>
      <c r="P45" s="134">
        <v>1743.5</v>
      </c>
      <c r="Q45" s="273" t="s">
        <v>164</v>
      </c>
      <c r="R45" s="274" t="s">
        <v>244</v>
      </c>
    </row>
    <row r="46" spans="1:18" ht="190.5" customHeight="1">
      <c r="A46" s="133" t="s">
        <v>232</v>
      </c>
      <c r="B46" s="131" t="s">
        <v>245</v>
      </c>
      <c r="C46" s="131" t="s">
        <v>187</v>
      </c>
      <c r="D46" s="131" t="s">
        <v>1092</v>
      </c>
      <c r="E46" s="131" t="s">
        <v>1093</v>
      </c>
      <c r="F46" s="274" t="s">
        <v>1493</v>
      </c>
      <c r="G46" s="131" t="s">
        <v>246</v>
      </c>
      <c r="H46" s="135">
        <v>39769</v>
      </c>
      <c r="I46" s="135">
        <v>39773</v>
      </c>
      <c r="J46" s="135">
        <v>39766</v>
      </c>
      <c r="K46" s="131">
        <v>1</v>
      </c>
      <c r="L46" s="134">
        <v>0</v>
      </c>
      <c r="M46" s="131">
        <v>1</v>
      </c>
      <c r="N46" s="134">
        <v>2189</v>
      </c>
      <c r="O46" s="134" t="s">
        <v>156</v>
      </c>
      <c r="P46" s="134">
        <v>2189</v>
      </c>
      <c r="Q46" s="273" t="s">
        <v>164</v>
      </c>
      <c r="R46" s="274" t="s">
        <v>247</v>
      </c>
    </row>
    <row r="47" spans="1:18" ht="198.75" customHeight="1">
      <c r="A47" s="133" t="s">
        <v>232</v>
      </c>
      <c r="B47" s="131" t="s">
        <v>248</v>
      </c>
      <c r="C47" s="131" t="s">
        <v>187</v>
      </c>
      <c r="D47" s="131" t="s">
        <v>1092</v>
      </c>
      <c r="E47" s="131" t="s">
        <v>1093</v>
      </c>
      <c r="F47" s="274" t="s">
        <v>1494</v>
      </c>
      <c r="G47" s="131" t="s">
        <v>249</v>
      </c>
      <c r="H47" s="135">
        <v>39783</v>
      </c>
      <c r="I47" s="135">
        <v>39787</v>
      </c>
      <c r="J47" s="135">
        <v>39784</v>
      </c>
      <c r="K47" s="131">
        <v>1</v>
      </c>
      <c r="L47" s="134">
        <v>0</v>
      </c>
      <c r="M47" s="131">
        <v>1</v>
      </c>
      <c r="N47" s="134">
        <v>1743.5</v>
      </c>
      <c r="O47" s="134" t="s">
        <v>156</v>
      </c>
      <c r="P47" s="134">
        <v>1743.5</v>
      </c>
      <c r="Q47" s="273" t="s">
        <v>164</v>
      </c>
      <c r="R47" s="274" t="s">
        <v>250</v>
      </c>
    </row>
    <row r="48" spans="1:18" ht="207" customHeight="1">
      <c r="A48" s="274" t="s">
        <v>232</v>
      </c>
      <c r="B48" s="131" t="s">
        <v>251</v>
      </c>
      <c r="C48" s="131" t="s">
        <v>167</v>
      </c>
      <c r="D48" s="131" t="s">
        <v>1092</v>
      </c>
      <c r="E48" s="131" t="s">
        <v>1093</v>
      </c>
      <c r="F48" s="274" t="s">
        <v>1495</v>
      </c>
      <c r="G48" s="131" t="s">
        <v>252</v>
      </c>
      <c r="H48" s="135">
        <v>40126</v>
      </c>
      <c r="I48" s="135">
        <v>40128</v>
      </c>
      <c r="J48" s="135">
        <v>40126</v>
      </c>
      <c r="K48" s="131">
        <v>1</v>
      </c>
      <c r="L48" s="134" t="s">
        <v>156</v>
      </c>
      <c r="M48" s="131">
        <v>1</v>
      </c>
      <c r="N48" s="136">
        <f>1334+263.5</f>
        <v>1597.5</v>
      </c>
      <c r="O48" s="134" t="s">
        <v>156</v>
      </c>
      <c r="P48" s="136">
        <f>1334+263.5</f>
        <v>1597.5</v>
      </c>
      <c r="Q48" s="134" t="s">
        <v>164</v>
      </c>
      <c r="R48" s="274" t="s">
        <v>253</v>
      </c>
    </row>
    <row r="49" spans="1:18" ht="207" customHeight="1">
      <c r="A49" s="274" t="s">
        <v>232</v>
      </c>
      <c r="B49" s="131" t="s">
        <v>254</v>
      </c>
      <c r="C49" s="131" t="s">
        <v>167</v>
      </c>
      <c r="D49" s="131" t="s">
        <v>1092</v>
      </c>
      <c r="E49" s="131" t="s">
        <v>1093</v>
      </c>
      <c r="F49" s="274" t="s">
        <v>1496</v>
      </c>
      <c r="G49" s="131" t="s">
        <v>255</v>
      </c>
      <c r="H49" s="135">
        <v>40133</v>
      </c>
      <c r="I49" s="135">
        <v>40135</v>
      </c>
      <c r="J49" s="135">
        <v>40130</v>
      </c>
      <c r="K49" s="131">
        <v>1</v>
      </c>
      <c r="L49" s="134" t="s">
        <v>156</v>
      </c>
      <c r="M49" s="131">
        <v>1</v>
      </c>
      <c r="N49" s="136">
        <v>1296.5</v>
      </c>
      <c r="O49" s="134" t="s">
        <v>156</v>
      </c>
      <c r="P49" s="136">
        <v>1296.5</v>
      </c>
      <c r="Q49" s="134" t="s">
        <v>164</v>
      </c>
      <c r="R49" s="274" t="s">
        <v>256</v>
      </c>
    </row>
    <row r="50" spans="1:18" ht="155.25" customHeight="1">
      <c r="A50" s="274" t="s">
        <v>232</v>
      </c>
      <c r="B50" s="131" t="s">
        <v>257</v>
      </c>
      <c r="C50" s="131" t="s">
        <v>187</v>
      </c>
      <c r="D50" s="131" t="s">
        <v>1092</v>
      </c>
      <c r="E50" s="131" t="s">
        <v>1093</v>
      </c>
      <c r="F50" s="274" t="s">
        <v>1497</v>
      </c>
      <c r="G50" s="131" t="s">
        <v>234</v>
      </c>
      <c r="H50" s="135">
        <v>40313</v>
      </c>
      <c r="I50" s="135">
        <v>40317</v>
      </c>
      <c r="J50" s="135">
        <v>40259</v>
      </c>
      <c r="K50" s="131">
        <v>1</v>
      </c>
      <c r="L50" s="134" t="s">
        <v>156</v>
      </c>
      <c r="M50" s="131">
        <v>1</v>
      </c>
      <c r="N50" s="136">
        <v>2127.5</v>
      </c>
      <c r="O50" s="134" t="s">
        <v>156</v>
      </c>
      <c r="P50" s="136">
        <v>2127.5</v>
      </c>
      <c r="Q50" s="134" t="s">
        <v>164</v>
      </c>
      <c r="R50" s="274" t="s">
        <v>258</v>
      </c>
    </row>
    <row r="51" spans="1:18" ht="155.25" customHeight="1">
      <c r="A51" s="274" t="s">
        <v>232</v>
      </c>
      <c r="B51" s="131" t="s">
        <v>259</v>
      </c>
      <c r="C51" s="131" t="s">
        <v>187</v>
      </c>
      <c r="D51" s="131" t="s">
        <v>1092</v>
      </c>
      <c r="E51" s="131" t="s">
        <v>1093</v>
      </c>
      <c r="F51" s="274" t="s">
        <v>1498</v>
      </c>
      <c r="G51" s="131" t="s">
        <v>252</v>
      </c>
      <c r="H51" s="135">
        <v>40280</v>
      </c>
      <c r="I51" s="135">
        <v>40283</v>
      </c>
      <c r="J51" s="135">
        <v>40277</v>
      </c>
      <c r="K51" s="131">
        <v>1</v>
      </c>
      <c r="L51" s="134" t="s">
        <v>156</v>
      </c>
      <c r="M51" s="131">
        <v>1</v>
      </c>
      <c r="N51" s="136">
        <v>1960.5</v>
      </c>
      <c r="O51" s="134" t="s">
        <v>156</v>
      </c>
      <c r="P51" s="136">
        <v>1960.5</v>
      </c>
      <c r="Q51" s="134" t="s">
        <v>164</v>
      </c>
      <c r="R51" s="274" t="s">
        <v>260</v>
      </c>
    </row>
    <row r="52" spans="1:18" ht="155.25" customHeight="1">
      <c r="A52" s="274" t="s">
        <v>232</v>
      </c>
      <c r="B52" s="131" t="s">
        <v>261</v>
      </c>
      <c r="C52" s="131" t="s">
        <v>187</v>
      </c>
      <c r="D52" s="131" t="s">
        <v>1092</v>
      </c>
      <c r="E52" s="131" t="s">
        <v>1093</v>
      </c>
      <c r="F52" s="274" t="s">
        <v>1499</v>
      </c>
      <c r="G52" s="131" t="s">
        <v>262</v>
      </c>
      <c r="H52" s="135">
        <v>40287</v>
      </c>
      <c r="I52" s="135">
        <v>40291</v>
      </c>
      <c r="J52" s="135">
        <v>40288</v>
      </c>
      <c r="K52" s="131">
        <v>1</v>
      </c>
      <c r="L52" s="134" t="s">
        <v>156</v>
      </c>
      <c r="M52" s="131">
        <v>1</v>
      </c>
      <c r="N52" s="136">
        <v>2323.5</v>
      </c>
      <c r="O52" s="134" t="s">
        <v>156</v>
      </c>
      <c r="P52" s="136">
        <v>2323.5</v>
      </c>
      <c r="Q52" s="134" t="s">
        <v>164</v>
      </c>
      <c r="R52" s="274" t="s">
        <v>263</v>
      </c>
    </row>
    <row r="53" spans="1:18" ht="90">
      <c r="A53" s="274" t="s">
        <v>232</v>
      </c>
      <c r="B53" s="131" t="s">
        <v>264</v>
      </c>
      <c r="C53" s="131" t="s">
        <v>187</v>
      </c>
      <c r="D53" s="131" t="s">
        <v>1094</v>
      </c>
      <c r="E53" s="131" t="s">
        <v>1093</v>
      </c>
      <c r="F53" s="274" t="s">
        <v>1500</v>
      </c>
      <c r="G53" s="131" t="s">
        <v>265</v>
      </c>
      <c r="H53" s="135">
        <v>40275</v>
      </c>
      <c r="I53" s="135">
        <v>40277</v>
      </c>
      <c r="J53" s="135">
        <v>40280</v>
      </c>
      <c r="K53" s="131">
        <v>1</v>
      </c>
      <c r="L53" s="134" t="s">
        <v>156</v>
      </c>
      <c r="M53" s="131">
        <v>1</v>
      </c>
      <c r="N53" s="136">
        <v>6760</v>
      </c>
      <c r="O53" s="134" t="s">
        <v>156</v>
      </c>
      <c r="P53" s="136">
        <v>6760</v>
      </c>
      <c r="Q53" s="273" t="s">
        <v>164</v>
      </c>
      <c r="R53" s="275" t="s">
        <v>266</v>
      </c>
    </row>
    <row r="54" spans="1:18" ht="155.25" customHeight="1">
      <c r="A54" s="274" t="s">
        <v>232</v>
      </c>
      <c r="B54" s="131" t="s">
        <v>267</v>
      </c>
      <c r="C54" s="131" t="s">
        <v>187</v>
      </c>
      <c r="D54" s="131" t="s">
        <v>1092</v>
      </c>
      <c r="E54" s="131" t="s">
        <v>1093</v>
      </c>
      <c r="F54" s="274" t="s">
        <v>1501</v>
      </c>
      <c r="G54" s="131" t="s">
        <v>268</v>
      </c>
      <c r="H54" s="135">
        <v>40287</v>
      </c>
      <c r="I54" s="135">
        <v>40287</v>
      </c>
      <c r="J54" s="135">
        <v>40288</v>
      </c>
      <c r="K54" s="131">
        <v>1</v>
      </c>
      <c r="L54" s="134" t="s">
        <v>156</v>
      </c>
      <c r="M54" s="131">
        <v>1</v>
      </c>
      <c r="N54" s="136">
        <v>871.5</v>
      </c>
      <c r="O54" s="134" t="s">
        <v>156</v>
      </c>
      <c r="P54" s="136">
        <v>871.5</v>
      </c>
      <c r="Q54" s="273" t="s">
        <v>164</v>
      </c>
      <c r="R54" s="274" t="s">
        <v>269</v>
      </c>
    </row>
    <row r="55" spans="1:18" ht="78.75">
      <c r="A55" s="274" t="s">
        <v>232</v>
      </c>
      <c r="B55" s="131" t="s">
        <v>270</v>
      </c>
      <c r="C55" s="131" t="s">
        <v>187</v>
      </c>
      <c r="D55" s="131" t="s">
        <v>1094</v>
      </c>
      <c r="E55" s="131" t="s">
        <v>1093</v>
      </c>
      <c r="F55" s="274" t="s">
        <v>1502</v>
      </c>
      <c r="G55" s="131" t="s">
        <v>271</v>
      </c>
      <c r="H55" s="135">
        <v>40301</v>
      </c>
      <c r="I55" s="135">
        <v>40303</v>
      </c>
      <c r="J55" s="135">
        <v>40296</v>
      </c>
      <c r="K55" s="131">
        <v>1</v>
      </c>
      <c r="L55" s="134" t="s">
        <v>156</v>
      </c>
      <c r="M55" s="131">
        <v>1</v>
      </c>
      <c r="N55" s="136">
        <v>4645</v>
      </c>
      <c r="O55" s="134" t="s">
        <v>156</v>
      </c>
      <c r="P55" s="136">
        <v>4645</v>
      </c>
      <c r="Q55" s="273" t="s">
        <v>164</v>
      </c>
      <c r="R55" s="275" t="s">
        <v>266</v>
      </c>
    </row>
    <row r="56" spans="1:18" ht="67.5">
      <c r="A56" s="274" t="s">
        <v>232</v>
      </c>
      <c r="B56" s="131" t="s">
        <v>272</v>
      </c>
      <c r="C56" s="131" t="s">
        <v>167</v>
      </c>
      <c r="D56" s="131" t="s">
        <v>1094</v>
      </c>
      <c r="E56" s="131" t="s">
        <v>1093</v>
      </c>
      <c r="F56" s="274" t="s">
        <v>1503</v>
      </c>
      <c r="G56" s="131" t="s">
        <v>273</v>
      </c>
      <c r="H56" s="135">
        <v>40304</v>
      </c>
      <c r="I56" s="135">
        <v>40305</v>
      </c>
      <c r="J56" s="135">
        <v>40309</v>
      </c>
      <c r="K56" s="131">
        <v>1</v>
      </c>
      <c r="L56" s="134" t="s">
        <v>156</v>
      </c>
      <c r="M56" s="131">
        <v>1</v>
      </c>
      <c r="N56" s="136">
        <v>1690</v>
      </c>
      <c r="O56" s="134" t="s">
        <v>156</v>
      </c>
      <c r="P56" s="136">
        <v>1690</v>
      </c>
      <c r="Q56" s="273" t="s">
        <v>164</v>
      </c>
      <c r="R56" s="275" t="s">
        <v>266</v>
      </c>
    </row>
    <row r="57" spans="1:18" ht="111" customHeight="1">
      <c r="A57" s="274" t="s">
        <v>232</v>
      </c>
      <c r="B57" s="131" t="s">
        <v>274</v>
      </c>
      <c r="C57" s="131" t="s">
        <v>167</v>
      </c>
      <c r="D57" s="131" t="s">
        <v>1094</v>
      </c>
      <c r="E57" s="131" t="s">
        <v>1093</v>
      </c>
      <c r="F57" s="274" t="s">
        <v>1504</v>
      </c>
      <c r="G57" s="131" t="s">
        <v>237</v>
      </c>
      <c r="H57" s="135">
        <v>40329</v>
      </c>
      <c r="I57" s="135">
        <v>40331</v>
      </c>
      <c r="J57" s="135">
        <v>40316</v>
      </c>
      <c r="K57" s="131">
        <v>1</v>
      </c>
      <c r="L57" s="134" t="s">
        <v>156</v>
      </c>
      <c r="M57" s="131">
        <v>1</v>
      </c>
      <c r="N57" s="136">
        <v>500</v>
      </c>
      <c r="O57" s="134" t="s">
        <v>156</v>
      </c>
      <c r="P57" s="136">
        <v>500</v>
      </c>
      <c r="Q57" s="273" t="s">
        <v>164</v>
      </c>
      <c r="R57" s="275" t="s">
        <v>266</v>
      </c>
    </row>
    <row r="58" spans="1:18" ht="112.5">
      <c r="A58" s="274" t="s">
        <v>232</v>
      </c>
      <c r="B58" s="131" t="s">
        <v>275</v>
      </c>
      <c r="C58" s="131" t="s">
        <v>167</v>
      </c>
      <c r="D58" s="131" t="s">
        <v>1094</v>
      </c>
      <c r="E58" s="131" t="s">
        <v>1093</v>
      </c>
      <c r="F58" s="274" t="s">
        <v>1505</v>
      </c>
      <c r="G58" s="131" t="s">
        <v>237</v>
      </c>
      <c r="H58" s="135">
        <v>40329</v>
      </c>
      <c r="I58" s="135">
        <v>40331</v>
      </c>
      <c r="J58" s="135">
        <v>40322</v>
      </c>
      <c r="K58" s="131">
        <v>1</v>
      </c>
      <c r="L58" s="134" t="s">
        <v>156</v>
      </c>
      <c r="M58" s="131">
        <v>1</v>
      </c>
      <c r="N58" s="136">
        <v>200</v>
      </c>
      <c r="O58" s="134" t="s">
        <v>156</v>
      </c>
      <c r="P58" s="136">
        <v>200</v>
      </c>
      <c r="Q58" s="273" t="s">
        <v>164</v>
      </c>
      <c r="R58" s="275" t="s">
        <v>266</v>
      </c>
    </row>
    <row r="59" spans="1:18" ht="235.5">
      <c r="A59" s="274" t="s">
        <v>232</v>
      </c>
      <c r="B59" s="131" t="s">
        <v>276</v>
      </c>
      <c r="C59" s="131" t="s">
        <v>187</v>
      </c>
      <c r="D59" s="131" t="s">
        <v>1095</v>
      </c>
      <c r="E59" s="131" t="s">
        <v>1093</v>
      </c>
      <c r="F59" s="274" t="s">
        <v>1506</v>
      </c>
      <c r="G59" s="131" t="s">
        <v>277</v>
      </c>
      <c r="H59" s="135">
        <v>40350</v>
      </c>
      <c r="I59" s="135">
        <v>40353</v>
      </c>
      <c r="J59" s="135">
        <v>40346</v>
      </c>
      <c r="K59" s="131">
        <v>1</v>
      </c>
      <c r="L59" s="134" t="s">
        <v>156</v>
      </c>
      <c r="M59" s="131">
        <v>1</v>
      </c>
      <c r="N59" s="136">
        <v>1079.7</v>
      </c>
      <c r="O59" s="134" t="s">
        <v>156</v>
      </c>
      <c r="P59" s="136">
        <v>1079.7</v>
      </c>
      <c r="Q59" s="273" t="s">
        <v>164</v>
      </c>
      <c r="R59" s="274" t="s">
        <v>278</v>
      </c>
    </row>
    <row r="60" spans="1:18" ht="229.5" customHeight="1">
      <c r="A60" s="274" t="s">
        <v>232</v>
      </c>
      <c r="B60" s="131" t="s">
        <v>279</v>
      </c>
      <c r="C60" s="131" t="s">
        <v>187</v>
      </c>
      <c r="D60" s="131" t="s">
        <v>1095</v>
      </c>
      <c r="E60" s="131" t="s">
        <v>1093</v>
      </c>
      <c r="F60" s="274" t="s">
        <v>1506</v>
      </c>
      <c r="G60" s="131" t="s">
        <v>280</v>
      </c>
      <c r="H60" s="135">
        <v>40350</v>
      </c>
      <c r="I60" s="135">
        <v>40353</v>
      </c>
      <c r="J60" s="135">
        <v>40346</v>
      </c>
      <c r="K60" s="131">
        <v>1</v>
      </c>
      <c r="L60" s="134" t="s">
        <v>156</v>
      </c>
      <c r="M60" s="131">
        <v>1</v>
      </c>
      <c r="N60" s="136">
        <v>571.04999999999995</v>
      </c>
      <c r="O60" s="134" t="s">
        <v>156</v>
      </c>
      <c r="P60" s="136">
        <v>571.04999999999995</v>
      </c>
      <c r="Q60" s="273" t="s">
        <v>164</v>
      </c>
      <c r="R60" s="274" t="s">
        <v>278</v>
      </c>
    </row>
    <row r="61" spans="1:18" ht="179.25">
      <c r="A61" s="274" t="s">
        <v>232</v>
      </c>
      <c r="B61" s="131" t="s">
        <v>281</v>
      </c>
      <c r="C61" s="131" t="s">
        <v>187</v>
      </c>
      <c r="D61" s="131" t="s">
        <v>1095</v>
      </c>
      <c r="E61" s="131" t="s">
        <v>1093</v>
      </c>
      <c r="F61" s="274" t="s">
        <v>1507</v>
      </c>
      <c r="G61" s="131" t="s">
        <v>282</v>
      </c>
      <c r="H61" s="135">
        <v>40406</v>
      </c>
      <c r="I61" s="135">
        <v>40409</v>
      </c>
      <c r="J61" s="135">
        <v>40400</v>
      </c>
      <c r="K61" s="131">
        <v>1</v>
      </c>
      <c r="L61" s="134" t="s">
        <v>156</v>
      </c>
      <c r="M61" s="131">
        <v>1</v>
      </c>
      <c r="N61" s="136">
        <v>1482.5</v>
      </c>
      <c r="O61" s="134" t="s">
        <v>156</v>
      </c>
      <c r="P61" s="136">
        <v>1482.5</v>
      </c>
      <c r="Q61" s="273" t="s">
        <v>164</v>
      </c>
      <c r="R61" s="274" t="s">
        <v>283</v>
      </c>
    </row>
    <row r="62" spans="1:18" ht="219.75" customHeight="1">
      <c r="A62" s="274" t="s">
        <v>232</v>
      </c>
      <c r="B62" s="131" t="s">
        <v>284</v>
      </c>
      <c r="C62" s="131" t="s">
        <v>187</v>
      </c>
      <c r="D62" s="131" t="s">
        <v>1095</v>
      </c>
      <c r="E62" s="131" t="s">
        <v>1093</v>
      </c>
      <c r="F62" s="274" t="s">
        <v>1508</v>
      </c>
      <c r="G62" s="131" t="s">
        <v>285</v>
      </c>
      <c r="H62" s="135">
        <v>40455</v>
      </c>
      <c r="I62" s="135">
        <v>40459</v>
      </c>
      <c r="J62" s="135">
        <v>40452</v>
      </c>
      <c r="K62" s="131">
        <v>1</v>
      </c>
      <c r="L62" s="134">
        <v>0</v>
      </c>
      <c r="M62" s="131">
        <v>1</v>
      </c>
      <c r="N62" s="136">
        <v>6225.24</v>
      </c>
      <c r="O62" s="134" t="s">
        <v>156</v>
      </c>
      <c r="P62" s="136">
        <v>6225.24</v>
      </c>
      <c r="Q62" s="273" t="s">
        <v>164</v>
      </c>
      <c r="R62" s="274" t="s">
        <v>286</v>
      </c>
    </row>
    <row r="63" spans="1:18" ht="131.25" customHeight="1">
      <c r="A63" s="274" t="s">
        <v>232</v>
      </c>
      <c r="B63" s="131" t="s">
        <v>287</v>
      </c>
      <c r="C63" s="131" t="s">
        <v>167</v>
      </c>
      <c r="D63" s="131" t="s">
        <v>1094</v>
      </c>
      <c r="E63" s="131" t="s">
        <v>1093</v>
      </c>
      <c r="F63" s="274" t="s">
        <v>1509</v>
      </c>
      <c r="G63" s="131" t="s">
        <v>237</v>
      </c>
      <c r="H63" s="135">
        <v>40497</v>
      </c>
      <c r="I63" s="135">
        <v>40501</v>
      </c>
      <c r="J63" s="135">
        <v>40476</v>
      </c>
      <c r="K63" s="131">
        <v>1</v>
      </c>
      <c r="L63" s="134" t="s">
        <v>156</v>
      </c>
      <c r="M63" s="131">
        <v>1</v>
      </c>
      <c r="N63" s="136">
        <v>1800</v>
      </c>
      <c r="O63" s="134" t="s">
        <v>156</v>
      </c>
      <c r="P63" s="136">
        <v>1800</v>
      </c>
      <c r="Q63" s="273" t="s">
        <v>164</v>
      </c>
      <c r="R63" s="274" t="s">
        <v>288</v>
      </c>
    </row>
    <row r="64" spans="1:18" ht="123.75">
      <c r="A64" s="274" t="s">
        <v>232</v>
      </c>
      <c r="B64" s="131" t="s">
        <v>289</v>
      </c>
      <c r="C64" s="131" t="s">
        <v>167</v>
      </c>
      <c r="D64" s="131" t="s">
        <v>1094</v>
      </c>
      <c r="E64" s="131" t="s">
        <v>1093</v>
      </c>
      <c r="F64" s="274" t="s">
        <v>1510</v>
      </c>
      <c r="G64" s="131" t="s">
        <v>290</v>
      </c>
      <c r="H64" s="135">
        <v>40472</v>
      </c>
      <c r="I64" s="135">
        <v>40475</v>
      </c>
      <c r="J64" s="135">
        <v>40478</v>
      </c>
      <c r="K64" s="131">
        <v>1</v>
      </c>
      <c r="L64" s="134" t="s">
        <v>156</v>
      </c>
      <c r="M64" s="131">
        <v>1</v>
      </c>
      <c r="N64" s="136">
        <v>1100</v>
      </c>
      <c r="O64" s="134" t="s">
        <v>156</v>
      </c>
      <c r="P64" s="136">
        <v>1100</v>
      </c>
      <c r="Q64" s="273" t="s">
        <v>164</v>
      </c>
      <c r="R64" s="274" t="s">
        <v>291</v>
      </c>
    </row>
    <row r="65" spans="1:18" ht="123.75">
      <c r="A65" s="274" t="s">
        <v>232</v>
      </c>
      <c r="B65" s="131" t="s">
        <v>292</v>
      </c>
      <c r="C65" s="131" t="s">
        <v>167</v>
      </c>
      <c r="D65" s="131" t="s">
        <v>1094</v>
      </c>
      <c r="E65" s="131" t="s">
        <v>1093</v>
      </c>
      <c r="F65" s="274" t="s">
        <v>1510</v>
      </c>
      <c r="G65" s="131" t="s">
        <v>290</v>
      </c>
      <c r="H65" s="135">
        <v>40472</v>
      </c>
      <c r="I65" s="135">
        <v>40475</v>
      </c>
      <c r="J65" s="135">
        <v>40478</v>
      </c>
      <c r="K65" s="131">
        <v>1</v>
      </c>
      <c r="L65" s="134" t="s">
        <v>156</v>
      </c>
      <c r="M65" s="131">
        <v>1</v>
      </c>
      <c r="N65" s="136">
        <v>350</v>
      </c>
      <c r="O65" s="134" t="s">
        <v>156</v>
      </c>
      <c r="P65" s="136">
        <v>350</v>
      </c>
      <c r="Q65" s="273" t="s">
        <v>164</v>
      </c>
      <c r="R65" s="274" t="s">
        <v>293</v>
      </c>
    </row>
    <row r="66" spans="1:18" ht="110.25" customHeight="1">
      <c r="A66" s="274" t="s">
        <v>232</v>
      </c>
      <c r="B66" s="131" t="s">
        <v>404</v>
      </c>
      <c r="C66" s="131" t="s">
        <v>167</v>
      </c>
      <c r="D66" s="131" t="s">
        <v>1094</v>
      </c>
      <c r="E66" s="131" t="s">
        <v>1093</v>
      </c>
      <c r="F66" s="274" t="s">
        <v>1511</v>
      </c>
      <c r="G66" s="131" t="s">
        <v>403</v>
      </c>
      <c r="H66" s="135">
        <v>40770</v>
      </c>
      <c r="I66" s="135">
        <v>40774</v>
      </c>
      <c r="J66" s="135">
        <v>40758</v>
      </c>
      <c r="K66" s="131">
        <v>1</v>
      </c>
      <c r="L66" s="134" t="s">
        <v>156</v>
      </c>
      <c r="M66" s="131">
        <v>1</v>
      </c>
      <c r="N66" s="136">
        <v>450</v>
      </c>
      <c r="O66" s="134" t="s">
        <v>156</v>
      </c>
      <c r="P66" s="136">
        <v>450</v>
      </c>
      <c r="Q66" s="273" t="s">
        <v>164</v>
      </c>
      <c r="R66" s="275" t="s">
        <v>266</v>
      </c>
    </row>
    <row r="67" spans="1:18" ht="135">
      <c r="A67" s="274" t="s">
        <v>232</v>
      </c>
      <c r="B67" s="131" t="s">
        <v>406</v>
      </c>
      <c r="C67" s="131" t="s">
        <v>167</v>
      </c>
      <c r="D67" s="131" t="s">
        <v>1094</v>
      </c>
      <c r="E67" s="131" t="s">
        <v>1093</v>
      </c>
      <c r="F67" s="274" t="s">
        <v>1512</v>
      </c>
      <c r="G67" s="131" t="s">
        <v>405</v>
      </c>
      <c r="H67" s="135">
        <v>40854</v>
      </c>
      <c r="I67" s="135">
        <v>40858</v>
      </c>
      <c r="J67" s="135">
        <v>40872</v>
      </c>
      <c r="K67" s="131">
        <v>1</v>
      </c>
      <c r="L67" s="134" t="s">
        <v>156</v>
      </c>
      <c r="M67" s="131">
        <v>1</v>
      </c>
      <c r="N67" s="136">
        <v>1250</v>
      </c>
      <c r="O67" s="134" t="s">
        <v>156</v>
      </c>
      <c r="P67" s="136">
        <v>1250</v>
      </c>
      <c r="Q67" s="273" t="s">
        <v>164</v>
      </c>
      <c r="R67" s="275" t="s">
        <v>266</v>
      </c>
    </row>
    <row r="68" spans="1:18" ht="154.5" customHeight="1">
      <c r="A68" s="274" t="s">
        <v>232</v>
      </c>
      <c r="B68" s="131" t="s">
        <v>1465</v>
      </c>
      <c r="C68" s="131" t="s">
        <v>187</v>
      </c>
      <c r="D68" s="131" t="s">
        <v>1399</v>
      </c>
      <c r="E68" s="131" t="s">
        <v>1101</v>
      </c>
      <c r="F68" s="274" t="s">
        <v>1513</v>
      </c>
      <c r="G68" s="131" t="s">
        <v>1102</v>
      </c>
      <c r="H68" s="135">
        <v>41176</v>
      </c>
      <c r="I68" s="135">
        <v>41274</v>
      </c>
      <c r="J68" s="135">
        <v>41263</v>
      </c>
      <c r="K68" s="131">
        <v>4</v>
      </c>
      <c r="L68" s="134" t="s">
        <v>156</v>
      </c>
      <c r="M68" s="131">
        <v>4</v>
      </c>
      <c r="N68" s="136">
        <v>62000</v>
      </c>
      <c r="O68" s="134" t="s">
        <v>156</v>
      </c>
      <c r="P68" s="136">
        <v>62000</v>
      </c>
      <c r="Q68" s="273" t="s">
        <v>164</v>
      </c>
      <c r="R68" s="275" t="s">
        <v>1103</v>
      </c>
    </row>
    <row r="69" spans="1:18" ht="60" customHeight="1">
      <c r="A69" s="277" t="s">
        <v>9</v>
      </c>
      <c r="B69" s="278"/>
      <c r="C69" s="278"/>
      <c r="D69" s="278"/>
      <c r="E69" s="278"/>
      <c r="F69" s="278"/>
      <c r="G69" s="278"/>
      <c r="H69" s="278"/>
      <c r="I69" s="278"/>
      <c r="J69" s="278"/>
      <c r="K69" s="131"/>
      <c r="L69" s="134"/>
      <c r="M69" s="131"/>
      <c r="N69" s="278"/>
      <c r="O69" s="134" t="s">
        <v>156</v>
      </c>
      <c r="P69" s="278"/>
      <c r="Q69" s="279"/>
      <c r="R69" s="279"/>
    </row>
    <row r="70" spans="1:18" ht="96" customHeight="1">
      <c r="A70" s="274" t="s">
        <v>9</v>
      </c>
      <c r="B70" s="131" t="s">
        <v>154</v>
      </c>
      <c r="C70" s="131" t="s">
        <v>155</v>
      </c>
      <c r="D70" s="131" t="s">
        <v>1095</v>
      </c>
      <c r="E70" s="131" t="s">
        <v>1093</v>
      </c>
      <c r="F70" s="131" t="s">
        <v>1076</v>
      </c>
      <c r="G70" s="131" t="s">
        <v>157</v>
      </c>
      <c r="H70" s="135">
        <v>38289</v>
      </c>
      <c r="I70" s="135">
        <v>41274</v>
      </c>
      <c r="J70" s="131" t="s">
        <v>156</v>
      </c>
      <c r="K70" s="131" t="s">
        <v>156</v>
      </c>
      <c r="L70" s="134" t="s">
        <v>156</v>
      </c>
      <c r="M70" s="131" t="s">
        <v>156</v>
      </c>
      <c r="N70" s="131" t="s">
        <v>156</v>
      </c>
      <c r="O70" s="134" t="s">
        <v>156</v>
      </c>
      <c r="P70" s="134">
        <v>13593.630000000001</v>
      </c>
      <c r="Q70" s="273" t="s">
        <v>164</v>
      </c>
      <c r="R70" s="281" t="s">
        <v>156</v>
      </c>
    </row>
    <row r="71" spans="1:18" ht="144" customHeight="1">
      <c r="A71" s="274" t="s">
        <v>294</v>
      </c>
      <c r="B71" s="131" t="s">
        <v>295</v>
      </c>
      <c r="C71" s="131" t="s">
        <v>167</v>
      </c>
      <c r="D71" s="131" t="s">
        <v>1095</v>
      </c>
      <c r="E71" s="131" t="s">
        <v>1093</v>
      </c>
      <c r="F71" s="274" t="s">
        <v>1514</v>
      </c>
      <c r="G71" s="131" t="s">
        <v>296</v>
      </c>
      <c r="H71" s="135">
        <v>39311</v>
      </c>
      <c r="I71" s="135">
        <v>39311</v>
      </c>
      <c r="J71" s="135">
        <v>39309</v>
      </c>
      <c r="K71" s="131">
        <v>1</v>
      </c>
      <c r="L71" s="134" t="s">
        <v>156</v>
      </c>
      <c r="M71" s="131">
        <v>1</v>
      </c>
      <c r="N71" s="136">
        <v>736.8</v>
      </c>
      <c r="O71" s="134" t="s">
        <v>156</v>
      </c>
      <c r="P71" s="136">
        <v>736.8</v>
      </c>
      <c r="Q71" s="273" t="s">
        <v>164</v>
      </c>
      <c r="R71" s="274" t="s">
        <v>297</v>
      </c>
    </row>
    <row r="72" spans="1:18" ht="144" customHeight="1">
      <c r="A72" s="274" t="s">
        <v>294</v>
      </c>
      <c r="B72" s="131" t="s">
        <v>298</v>
      </c>
      <c r="C72" s="131" t="s">
        <v>167</v>
      </c>
      <c r="D72" s="131" t="s">
        <v>1095</v>
      </c>
      <c r="E72" s="131" t="s">
        <v>1093</v>
      </c>
      <c r="F72" s="274" t="s">
        <v>1515</v>
      </c>
      <c r="G72" s="131" t="s">
        <v>299</v>
      </c>
      <c r="H72" s="135">
        <v>39311</v>
      </c>
      <c r="I72" s="135">
        <v>39311</v>
      </c>
      <c r="J72" s="135">
        <v>39309</v>
      </c>
      <c r="K72" s="131">
        <v>1</v>
      </c>
      <c r="L72" s="134" t="s">
        <v>156</v>
      </c>
      <c r="M72" s="131">
        <v>1</v>
      </c>
      <c r="N72" s="136">
        <v>921</v>
      </c>
      <c r="O72" s="134" t="s">
        <v>156</v>
      </c>
      <c r="P72" s="136">
        <v>921</v>
      </c>
      <c r="Q72" s="273" t="s">
        <v>164</v>
      </c>
      <c r="R72" s="274" t="s">
        <v>297</v>
      </c>
    </row>
    <row r="73" spans="1:18" ht="192.75" customHeight="1">
      <c r="A73" s="274" t="s">
        <v>294</v>
      </c>
      <c r="B73" s="131" t="s">
        <v>300</v>
      </c>
      <c r="C73" s="131" t="s">
        <v>167</v>
      </c>
      <c r="D73" s="131" t="s">
        <v>1095</v>
      </c>
      <c r="E73" s="131" t="s">
        <v>1093</v>
      </c>
      <c r="F73" s="274" t="s">
        <v>301</v>
      </c>
      <c r="G73" s="131" t="s">
        <v>302</v>
      </c>
      <c r="H73" s="135">
        <v>39366</v>
      </c>
      <c r="I73" s="135">
        <v>39385</v>
      </c>
      <c r="J73" s="135">
        <v>39392</v>
      </c>
      <c r="K73" s="131">
        <v>2</v>
      </c>
      <c r="L73" s="134" t="s">
        <v>156</v>
      </c>
      <c r="M73" s="131">
        <v>2</v>
      </c>
      <c r="N73" s="136">
        <f>3772+3772</f>
        <v>7544</v>
      </c>
      <c r="O73" s="134" t="s">
        <v>156</v>
      </c>
      <c r="P73" s="136">
        <f>3772+3772</f>
        <v>7544</v>
      </c>
      <c r="Q73" s="273" t="s">
        <v>164</v>
      </c>
      <c r="R73" s="274" t="s">
        <v>303</v>
      </c>
    </row>
    <row r="74" spans="1:18" ht="107.25" customHeight="1">
      <c r="A74" s="274" t="s">
        <v>294</v>
      </c>
      <c r="B74" s="131" t="s">
        <v>304</v>
      </c>
      <c r="C74" s="131" t="s">
        <v>167</v>
      </c>
      <c r="D74" s="131" t="s">
        <v>1095</v>
      </c>
      <c r="E74" s="131" t="s">
        <v>1093</v>
      </c>
      <c r="F74" s="274" t="s">
        <v>305</v>
      </c>
      <c r="G74" s="131" t="s">
        <v>306</v>
      </c>
      <c r="H74" s="135">
        <v>39370</v>
      </c>
      <c r="I74" s="135">
        <v>39381</v>
      </c>
      <c r="J74" s="135">
        <v>39416</v>
      </c>
      <c r="K74" s="131">
        <v>1</v>
      </c>
      <c r="L74" s="134" t="s">
        <v>156</v>
      </c>
      <c r="M74" s="131">
        <v>1</v>
      </c>
      <c r="N74" s="136">
        <v>1161.22</v>
      </c>
      <c r="O74" s="134" t="s">
        <v>156</v>
      </c>
      <c r="P74" s="136">
        <v>1161.22</v>
      </c>
      <c r="Q74" s="273" t="s">
        <v>164</v>
      </c>
      <c r="R74" s="136">
        <v>0</v>
      </c>
    </row>
    <row r="75" spans="1:18" ht="145.5">
      <c r="A75" s="274" t="s">
        <v>294</v>
      </c>
      <c r="B75" s="131" t="s">
        <v>307</v>
      </c>
      <c r="C75" s="131" t="s">
        <v>167</v>
      </c>
      <c r="D75" s="131" t="s">
        <v>1095</v>
      </c>
      <c r="E75" s="131" t="s">
        <v>1093</v>
      </c>
      <c r="F75" s="274" t="s">
        <v>1516</v>
      </c>
      <c r="G75" s="131" t="s">
        <v>308</v>
      </c>
      <c r="H75" s="135">
        <v>39547</v>
      </c>
      <c r="I75" s="135">
        <v>39549</v>
      </c>
      <c r="J75" s="135">
        <v>39547</v>
      </c>
      <c r="K75" s="131">
        <v>1</v>
      </c>
      <c r="L75" s="131" t="s">
        <v>156</v>
      </c>
      <c r="M75" s="131">
        <v>1</v>
      </c>
      <c r="N75" s="136">
        <v>1372.5</v>
      </c>
      <c r="O75" s="134" t="s">
        <v>156</v>
      </c>
      <c r="P75" s="136">
        <v>1372.5</v>
      </c>
      <c r="Q75" s="273" t="s">
        <v>164</v>
      </c>
      <c r="R75" s="138" t="s">
        <v>309</v>
      </c>
    </row>
    <row r="76" spans="1:18" ht="145.5">
      <c r="A76" s="274" t="s">
        <v>294</v>
      </c>
      <c r="B76" s="131" t="s">
        <v>310</v>
      </c>
      <c r="C76" s="131" t="s">
        <v>167</v>
      </c>
      <c r="D76" s="131" t="s">
        <v>1095</v>
      </c>
      <c r="E76" s="131" t="s">
        <v>1093</v>
      </c>
      <c r="F76" s="274" t="s">
        <v>1517</v>
      </c>
      <c r="G76" s="131" t="s">
        <v>311</v>
      </c>
      <c r="H76" s="135">
        <v>39547</v>
      </c>
      <c r="I76" s="135">
        <v>39549</v>
      </c>
      <c r="J76" s="135">
        <v>39547</v>
      </c>
      <c r="K76" s="131">
        <v>1</v>
      </c>
      <c r="L76" s="131" t="s">
        <v>156</v>
      </c>
      <c r="M76" s="131">
        <v>1</v>
      </c>
      <c r="N76" s="136">
        <v>1372.5</v>
      </c>
      <c r="O76" s="134" t="s">
        <v>156</v>
      </c>
      <c r="P76" s="136">
        <v>1372.5</v>
      </c>
      <c r="Q76" s="273" t="s">
        <v>164</v>
      </c>
      <c r="R76" s="138" t="s">
        <v>309</v>
      </c>
    </row>
    <row r="77" spans="1:18" ht="112.5" customHeight="1">
      <c r="A77" s="274" t="s">
        <v>294</v>
      </c>
      <c r="B77" s="131" t="s">
        <v>312</v>
      </c>
      <c r="C77" s="131" t="s">
        <v>167</v>
      </c>
      <c r="D77" s="131" t="s">
        <v>1095</v>
      </c>
      <c r="E77" s="131" t="s">
        <v>1093</v>
      </c>
      <c r="F77" s="274" t="s">
        <v>1518</v>
      </c>
      <c r="G77" s="131" t="s">
        <v>313</v>
      </c>
      <c r="H77" s="135">
        <v>39547</v>
      </c>
      <c r="I77" s="135">
        <v>39549</v>
      </c>
      <c r="J77" s="135">
        <v>39547</v>
      </c>
      <c r="K77" s="131">
        <v>1</v>
      </c>
      <c r="L77" s="131" t="s">
        <v>156</v>
      </c>
      <c r="M77" s="131">
        <v>1</v>
      </c>
      <c r="N77" s="136">
        <v>1372.5</v>
      </c>
      <c r="O77" s="134" t="s">
        <v>156</v>
      </c>
      <c r="P77" s="136">
        <v>1372.5</v>
      </c>
      <c r="Q77" s="273" t="s">
        <v>164</v>
      </c>
      <c r="R77" s="138" t="s">
        <v>309</v>
      </c>
    </row>
    <row r="78" spans="1:18" ht="172.5" customHeight="1">
      <c r="A78" s="274" t="s">
        <v>314</v>
      </c>
      <c r="B78" s="131" t="s">
        <v>315</v>
      </c>
      <c r="C78" s="131" t="s">
        <v>167</v>
      </c>
      <c r="D78" s="131" t="s">
        <v>1095</v>
      </c>
      <c r="E78" s="131" t="s">
        <v>1093</v>
      </c>
      <c r="F78" s="274" t="s">
        <v>1519</v>
      </c>
      <c r="G78" s="131" t="s">
        <v>316</v>
      </c>
      <c r="H78" s="135">
        <v>39891</v>
      </c>
      <c r="I78" s="135">
        <v>39892</v>
      </c>
      <c r="J78" s="135">
        <v>39892</v>
      </c>
      <c r="K78" s="131">
        <v>1</v>
      </c>
      <c r="L78" s="131" t="s">
        <v>156</v>
      </c>
      <c r="M78" s="131">
        <v>1</v>
      </c>
      <c r="N78" s="136">
        <v>1290</v>
      </c>
      <c r="O78" s="134" t="s">
        <v>156</v>
      </c>
      <c r="P78" s="136">
        <v>1290</v>
      </c>
      <c r="Q78" s="273" t="s">
        <v>164</v>
      </c>
      <c r="R78" s="274" t="s">
        <v>317</v>
      </c>
    </row>
    <row r="79" spans="1:18" ht="195" customHeight="1">
      <c r="A79" s="274" t="s">
        <v>314</v>
      </c>
      <c r="B79" s="131" t="s">
        <v>318</v>
      </c>
      <c r="C79" s="131" t="s">
        <v>167</v>
      </c>
      <c r="D79" s="131" t="s">
        <v>1095</v>
      </c>
      <c r="E79" s="131" t="s">
        <v>1093</v>
      </c>
      <c r="F79" s="274" t="s">
        <v>1520</v>
      </c>
      <c r="G79" s="131" t="s">
        <v>319</v>
      </c>
      <c r="H79" s="135">
        <v>39891</v>
      </c>
      <c r="I79" s="135">
        <v>39892</v>
      </c>
      <c r="J79" s="135">
        <v>39892</v>
      </c>
      <c r="K79" s="131">
        <v>1</v>
      </c>
      <c r="L79" s="131" t="s">
        <v>156</v>
      </c>
      <c r="M79" s="131">
        <v>1</v>
      </c>
      <c r="N79" s="136">
        <v>1290</v>
      </c>
      <c r="O79" s="134" t="s">
        <v>156</v>
      </c>
      <c r="P79" s="136">
        <v>1290</v>
      </c>
      <c r="Q79" s="273" t="s">
        <v>164</v>
      </c>
      <c r="R79" s="274" t="s">
        <v>317</v>
      </c>
    </row>
    <row r="80" spans="1:18" ht="181.5" customHeight="1">
      <c r="A80" s="274" t="s">
        <v>314</v>
      </c>
      <c r="B80" s="131" t="s">
        <v>320</v>
      </c>
      <c r="C80" s="131" t="s">
        <v>167</v>
      </c>
      <c r="D80" s="131" t="s">
        <v>1095</v>
      </c>
      <c r="E80" s="131" t="s">
        <v>1093</v>
      </c>
      <c r="F80" s="274" t="s">
        <v>321</v>
      </c>
      <c r="G80" s="131" t="s">
        <v>322</v>
      </c>
      <c r="H80" s="135">
        <v>39951</v>
      </c>
      <c r="I80" s="135">
        <v>39953</v>
      </c>
      <c r="J80" s="135">
        <v>39961</v>
      </c>
      <c r="K80" s="131">
        <v>1</v>
      </c>
      <c r="L80" s="131" t="s">
        <v>156</v>
      </c>
      <c r="M80" s="131">
        <v>1</v>
      </c>
      <c r="N80" s="136">
        <v>744.9</v>
      </c>
      <c r="O80" s="134" t="s">
        <v>156</v>
      </c>
      <c r="P80" s="136">
        <v>744.9</v>
      </c>
      <c r="Q80" s="273" t="s">
        <v>164</v>
      </c>
      <c r="R80" s="275" t="s">
        <v>323</v>
      </c>
    </row>
    <row r="81" spans="1:18" ht="165" customHeight="1">
      <c r="A81" s="274" t="s">
        <v>314</v>
      </c>
      <c r="B81" s="131" t="s">
        <v>324</v>
      </c>
      <c r="C81" s="131" t="s">
        <v>167</v>
      </c>
      <c r="D81" s="131" t="s">
        <v>1095</v>
      </c>
      <c r="E81" s="131" t="s">
        <v>1093</v>
      </c>
      <c r="F81" s="274" t="s">
        <v>325</v>
      </c>
      <c r="G81" s="131" t="s">
        <v>322</v>
      </c>
      <c r="H81" s="135" t="s">
        <v>326</v>
      </c>
      <c r="I81" s="135">
        <v>39994</v>
      </c>
      <c r="J81" s="135">
        <v>40010</v>
      </c>
      <c r="K81" s="131">
        <v>1</v>
      </c>
      <c r="L81" s="131" t="s">
        <v>156</v>
      </c>
      <c r="M81" s="131">
        <v>1</v>
      </c>
      <c r="N81" s="136">
        <v>5000</v>
      </c>
      <c r="O81" s="134" t="s">
        <v>156</v>
      </c>
      <c r="P81" s="136">
        <v>5000</v>
      </c>
      <c r="Q81" s="273" t="s">
        <v>164</v>
      </c>
      <c r="R81" s="275" t="s">
        <v>327</v>
      </c>
    </row>
    <row r="82" spans="1:18" ht="152.25" customHeight="1">
      <c r="A82" s="274" t="s">
        <v>314</v>
      </c>
      <c r="B82" s="131" t="s">
        <v>1473</v>
      </c>
      <c r="C82" s="131" t="s">
        <v>167</v>
      </c>
      <c r="D82" s="131" t="s">
        <v>1470</v>
      </c>
      <c r="E82" s="131" t="s">
        <v>1093</v>
      </c>
      <c r="F82" s="274" t="s">
        <v>1471</v>
      </c>
      <c r="G82" s="131" t="s">
        <v>1472</v>
      </c>
      <c r="H82" s="135">
        <v>41338</v>
      </c>
      <c r="I82" s="135">
        <v>41430</v>
      </c>
      <c r="J82" s="135">
        <v>41421</v>
      </c>
      <c r="K82" s="131">
        <v>3</v>
      </c>
      <c r="L82" s="131">
        <v>2</v>
      </c>
      <c r="M82" s="131">
        <v>2</v>
      </c>
      <c r="N82" s="136">
        <v>42780</v>
      </c>
      <c r="O82" s="136">
        <f>10695+21390</f>
        <v>32085</v>
      </c>
      <c r="P82" s="136">
        <f>N82-O82</f>
        <v>10695</v>
      </c>
      <c r="Q82" s="273" t="s">
        <v>164</v>
      </c>
      <c r="R82" s="275" t="s">
        <v>1474</v>
      </c>
    </row>
    <row r="83" spans="1:18" ht="60" customHeight="1">
      <c r="A83" s="277" t="s">
        <v>10</v>
      </c>
      <c r="B83" s="278"/>
      <c r="C83" s="278"/>
      <c r="D83" s="278"/>
      <c r="E83" s="278"/>
      <c r="F83" s="278"/>
      <c r="G83" s="278"/>
      <c r="H83" s="278"/>
      <c r="I83" s="278"/>
      <c r="J83" s="278"/>
      <c r="K83" s="131"/>
      <c r="L83" s="278"/>
      <c r="M83" s="131"/>
      <c r="N83" s="278"/>
      <c r="O83" s="278"/>
      <c r="P83" s="278"/>
      <c r="Q83" s="279"/>
      <c r="R83" s="279"/>
    </row>
    <row r="84" spans="1:18" ht="91.5" customHeight="1">
      <c r="A84" s="274" t="s">
        <v>10</v>
      </c>
      <c r="B84" s="131" t="s">
        <v>154</v>
      </c>
      <c r="C84" s="131" t="s">
        <v>155</v>
      </c>
      <c r="D84" s="131" t="s">
        <v>1095</v>
      </c>
      <c r="E84" s="131" t="s">
        <v>1093</v>
      </c>
      <c r="F84" s="131" t="s">
        <v>1076</v>
      </c>
      <c r="G84" s="131" t="s">
        <v>157</v>
      </c>
      <c r="H84" s="135">
        <v>38473</v>
      </c>
      <c r="I84" s="135">
        <v>38289</v>
      </c>
      <c r="J84" s="135">
        <v>40908</v>
      </c>
      <c r="K84" s="131" t="s">
        <v>156</v>
      </c>
      <c r="L84" s="131" t="s">
        <v>156</v>
      </c>
      <c r="M84" s="131" t="s">
        <v>156</v>
      </c>
      <c r="N84" s="131" t="s">
        <v>156</v>
      </c>
      <c r="O84" s="131" t="s">
        <v>156</v>
      </c>
      <c r="P84" s="131" t="s">
        <v>156</v>
      </c>
      <c r="Q84" s="273" t="s">
        <v>164</v>
      </c>
      <c r="R84" s="273" t="s">
        <v>156</v>
      </c>
    </row>
    <row r="85" spans="1:18" ht="91.5" customHeight="1">
      <c r="A85" s="274" t="s">
        <v>685</v>
      </c>
      <c r="B85" s="131" t="s">
        <v>686</v>
      </c>
      <c r="C85" s="131" t="s">
        <v>167</v>
      </c>
      <c r="D85" s="131" t="s">
        <v>1095</v>
      </c>
      <c r="E85" s="131" t="s">
        <v>1093</v>
      </c>
      <c r="F85" s="274" t="s">
        <v>687</v>
      </c>
      <c r="G85" s="131" t="s">
        <v>688</v>
      </c>
      <c r="H85" s="135">
        <v>40834</v>
      </c>
      <c r="I85" s="135">
        <v>40651</v>
      </c>
      <c r="J85" s="131" t="s">
        <v>156</v>
      </c>
      <c r="K85" s="131">
        <v>6</v>
      </c>
      <c r="L85" s="131" t="s">
        <v>156</v>
      </c>
      <c r="M85" s="131" t="s">
        <v>156</v>
      </c>
      <c r="N85" s="136">
        <v>72900</v>
      </c>
      <c r="O85" s="131" t="s">
        <v>156</v>
      </c>
      <c r="P85" s="131" t="s">
        <v>156</v>
      </c>
      <c r="Q85" s="273" t="s">
        <v>1106</v>
      </c>
      <c r="R85" s="273" t="s">
        <v>1106</v>
      </c>
    </row>
    <row r="86" spans="1:18" ht="143.25" customHeight="1">
      <c r="A86" s="274" t="s">
        <v>685</v>
      </c>
      <c r="B86" s="131" t="s">
        <v>1104</v>
      </c>
      <c r="C86" s="131" t="s">
        <v>167</v>
      </c>
      <c r="D86" s="131" t="s">
        <v>1475</v>
      </c>
      <c r="E86" s="131" t="s">
        <v>1093</v>
      </c>
      <c r="F86" s="274" t="s">
        <v>1521</v>
      </c>
      <c r="G86" s="131" t="s">
        <v>1105</v>
      </c>
      <c r="H86" s="135">
        <v>41183</v>
      </c>
      <c r="I86" s="135">
        <v>40999</v>
      </c>
      <c r="J86" s="135">
        <v>41262</v>
      </c>
      <c r="K86" s="131">
        <v>5</v>
      </c>
      <c r="L86" s="131" t="s">
        <v>156</v>
      </c>
      <c r="M86" s="131">
        <v>1</v>
      </c>
      <c r="N86" s="136">
        <v>74000</v>
      </c>
      <c r="O86" s="131" t="s">
        <v>156</v>
      </c>
      <c r="P86" s="136">
        <v>25900</v>
      </c>
      <c r="Q86" s="273" t="s">
        <v>1485</v>
      </c>
      <c r="R86" s="273" t="s">
        <v>156</v>
      </c>
    </row>
    <row r="87" spans="1:18" ht="56.25">
      <c r="A87" s="274" t="s">
        <v>1522</v>
      </c>
      <c r="B87" s="131" t="s">
        <v>328</v>
      </c>
      <c r="C87" s="131" t="s">
        <v>167</v>
      </c>
      <c r="D87" s="131" t="s">
        <v>1095</v>
      </c>
      <c r="E87" s="131" t="s">
        <v>1093</v>
      </c>
      <c r="F87" s="274" t="s">
        <v>1523</v>
      </c>
      <c r="G87" s="131" t="s">
        <v>329</v>
      </c>
      <c r="H87" s="135">
        <v>39902</v>
      </c>
      <c r="I87" s="135">
        <v>39933</v>
      </c>
      <c r="J87" s="135">
        <v>39958</v>
      </c>
      <c r="K87" s="131">
        <v>4</v>
      </c>
      <c r="L87" s="134" t="s">
        <v>156</v>
      </c>
      <c r="M87" s="131">
        <v>4</v>
      </c>
      <c r="N87" s="136">
        <v>32000</v>
      </c>
      <c r="O87" s="131" t="s">
        <v>156</v>
      </c>
      <c r="P87" s="136">
        <v>32000</v>
      </c>
      <c r="Q87" s="273" t="s">
        <v>164</v>
      </c>
      <c r="R87" s="275" t="s">
        <v>330</v>
      </c>
    </row>
    <row r="88" spans="1:18" ht="56.25">
      <c r="A88" s="274" t="s">
        <v>1522</v>
      </c>
      <c r="B88" s="131" t="s">
        <v>331</v>
      </c>
      <c r="C88" s="131" t="s">
        <v>187</v>
      </c>
      <c r="D88" s="131" t="s">
        <v>1094</v>
      </c>
      <c r="E88" s="131" t="s">
        <v>1093</v>
      </c>
      <c r="F88" s="274" t="s">
        <v>1524</v>
      </c>
      <c r="G88" s="131" t="s">
        <v>332</v>
      </c>
      <c r="H88" s="135">
        <v>40368</v>
      </c>
      <c r="I88" s="135">
        <v>40518</v>
      </c>
      <c r="J88" s="135">
        <v>40525</v>
      </c>
      <c r="K88" s="131">
        <v>2</v>
      </c>
      <c r="L88" s="134" t="s">
        <v>156</v>
      </c>
      <c r="M88" s="131">
        <v>2</v>
      </c>
      <c r="N88" s="136">
        <v>26068</v>
      </c>
      <c r="O88" s="131" t="s">
        <v>156</v>
      </c>
      <c r="P88" s="136">
        <v>26068</v>
      </c>
      <c r="Q88" s="273" t="s">
        <v>164</v>
      </c>
      <c r="R88" s="275" t="s">
        <v>333</v>
      </c>
    </row>
    <row r="89" spans="1:18" ht="147" customHeight="1">
      <c r="A89" s="274" t="s">
        <v>1522</v>
      </c>
      <c r="B89" s="131" t="s">
        <v>334</v>
      </c>
      <c r="C89" s="131" t="s">
        <v>187</v>
      </c>
      <c r="D89" s="131" t="s">
        <v>1094</v>
      </c>
      <c r="E89" s="131" t="s">
        <v>1093</v>
      </c>
      <c r="F89" s="274" t="s">
        <v>1525</v>
      </c>
      <c r="G89" s="131" t="s">
        <v>335</v>
      </c>
      <c r="H89" s="135">
        <v>40469</v>
      </c>
      <c r="I89" s="135">
        <v>40479</v>
      </c>
      <c r="J89" s="135">
        <v>40466</v>
      </c>
      <c r="K89" s="131">
        <v>1</v>
      </c>
      <c r="L89" s="134" t="s">
        <v>156</v>
      </c>
      <c r="M89" s="131">
        <v>1</v>
      </c>
      <c r="N89" s="136">
        <v>6700</v>
      </c>
      <c r="O89" s="131" t="s">
        <v>156</v>
      </c>
      <c r="P89" s="136">
        <v>6700</v>
      </c>
      <c r="Q89" s="273" t="s">
        <v>164</v>
      </c>
      <c r="R89" s="275" t="s">
        <v>336</v>
      </c>
    </row>
    <row r="90" spans="1:18" ht="254.25" customHeight="1">
      <c r="A90" s="274" t="s">
        <v>1526</v>
      </c>
      <c r="B90" s="131" t="s">
        <v>337</v>
      </c>
      <c r="C90" s="131" t="s">
        <v>175</v>
      </c>
      <c r="D90" s="131" t="s">
        <v>338</v>
      </c>
      <c r="E90" s="131" t="s">
        <v>339</v>
      </c>
      <c r="F90" s="274" t="s">
        <v>340</v>
      </c>
      <c r="G90" s="131" t="s">
        <v>341</v>
      </c>
      <c r="H90" s="135">
        <v>40044</v>
      </c>
      <c r="I90" s="135">
        <v>40074</v>
      </c>
      <c r="J90" s="135">
        <v>40066</v>
      </c>
      <c r="K90" s="131">
        <v>1</v>
      </c>
      <c r="L90" s="131" t="s">
        <v>156</v>
      </c>
      <c r="M90" s="131">
        <v>1</v>
      </c>
      <c r="N90" s="136">
        <f>(2845*30)-0.15</f>
        <v>85349.85</v>
      </c>
      <c r="O90" s="131" t="s">
        <v>156</v>
      </c>
      <c r="P90" s="136">
        <f>(2845*30)-0.15</f>
        <v>85349.85</v>
      </c>
      <c r="Q90" s="273" t="s">
        <v>164</v>
      </c>
      <c r="R90" s="275" t="s">
        <v>342</v>
      </c>
    </row>
    <row r="91" spans="1:18" ht="266.25" customHeight="1">
      <c r="A91" s="274" t="s">
        <v>1526</v>
      </c>
      <c r="B91" s="131" t="s">
        <v>343</v>
      </c>
      <c r="C91" s="131" t="s">
        <v>155</v>
      </c>
      <c r="D91" s="131" t="s">
        <v>344</v>
      </c>
      <c r="E91" s="131" t="s">
        <v>345</v>
      </c>
      <c r="F91" s="274" t="s">
        <v>346</v>
      </c>
      <c r="G91" s="131" t="s">
        <v>347</v>
      </c>
      <c r="H91" s="135">
        <v>40378</v>
      </c>
      <c r="I91" s="135">
        <v>40409</v>
      </c>
      <c r="J91" s="135">
        <v>40452</v>
      </c>
      <c r="K91" s="131">
        <v>1</v>
      </c>
      <c r="L91" s="131" t="s">
        <v>156</v>
      </c>
      <c r="M91" s="131">
        <v>1</v>
      </c>
      <c r="N91" s="136">
        <v>120750</v>
      </c>
      <c r="O91" s="131" t="s">
        <v>156</v>
      </c>
      <c r="P91" s="136">
        <v>120750</v>
      </c>
      <c r="Q91" s="273" t="s">
        <v>164</v>
      </c>
      <c r="R91" s="275" t="s">
        <v>348</v>
      </c>
    </row>
    <row r="92" spans="1:18" ht="266.25" customHeight="1">
      <c r="A92" s="274" t="s">
        <v>1526</v>
      </c>
      <c r="B92" s="131" t="s">
        <v>1110</v>
      </c>
      <c r="C92" s="131" t="s">
        <v>175</v>
      </c>
      <c r="D92" s="131" t="s">
        <v>1107</v>
      </c>
      <c r="E92" s="131" t="s">
        <v>1108</v>
      </c>
      <c r="F92" s="274" t="s">
        <v>1109</v>
      </c>
      <c r="G92" s="131" t="s">
        <v>1111</v>
      </c>
      <c r="H92" s="135">
        <v>41038</v>
      </c>
      <c r="I92" s="135">
        <v>41118</v>
      </c>
      <c r="J92" s="135">
        <v>41173</v>
      </c>
      <c r="K92" s="131">
        <v>2</v>
      </c>
      <c r="L92" s="131" t="s">
        <v>156</v>
      </c>
      <c r="M92" s="131">
        <v>2</v>
      </c>
      <c r="N92" s="136">
        <f>37580+159715</f>
        <v>197295</v>
      </c>
      <c r="O92" s="131" t="s">
        <v>156</v>
      </c>
      <c r="P92" s="136">
        <f>37580+159715</f>
        <v>197295</v>
      </c>
      <c r="Q92" s="273" t="s">
        <v>164</v>
      </c>
      <c r="R92" s="275" t="s">
        <v>1112</v>
      </c>
    </row>
    <row r="93" spans="1:18" ht="146.25" customHeight="1">
      <c r="A93" s="274" t="s">
        <v>1526</v>
      </c>
      <c r="B93" s="131" t="s">
        <v>1113</v>
      </c>
      <c r="C93" s="131" t="s">
        <v>167</v>
      </c>
      <c r="D93" s="131" t="s">
        <v>1476</v>
      </c>
      <c r="E93" s="131" t="s">
        <v>1093</v>
      </c>
      <c r="F93" s="274" t="s">
        <v>1527</v>
      </c>
      <c r="G93" s="131" t="s">
        <v>1114</v>
      </c>
      <c r="H93" s="135">
        <v>41192</v>
      </c>
      <c r="I93" s="135">
        <v>41394</v>
      </c>
      <c r="J93" s="135">
        <v>41337</v>
      </c>
      <c r="K93" s="131">
        <v>5</v>
      </c>
      <c r="L93" s="131">
        <v>1</v>
      </c>
      <c r="M93" s="131">
        <v>1</v>
      </c>
      <c r="N93" s="136">
        <v>61723.62</v>
      </c>
      <c r="O93" s="136">
        <v>3086.18</v>
      </c>
      <c r="P93" s="136">
        <f>N93-O93</f>
        <v>58637.440000000002</v>
      </c>
      <c r="Q93" s="273" t="s">
        <v>158</v>
      </c>
      <c r="R93" s="273" t="s">
        <v>156</v>
      </c>
    </row>
    <row r="94" spans="1:18" ht="46.5" customHeight="1">
      <c r="A94" s="277" t="s">
        <v>11</v>
      </c>
      <c r="B94" s="278"/>
      <c r="C94" s="278"/>
      <c r="D94" s="278"/>
      <c r="E94" s="278"/>
      <c r="F94" s="278"/>
      <c r="G94" s="278"/>
      <c r="H94" s="278"/>
      <c r="I94" s="278"/>
      <c r="J94" s="278"/>
      <c r="K94" s="131"/>
      <c r="L94" s="278"/>
      <c r="M94" s="131"/>
      <c r="N94" s="278"/>
      <c r="O94" s="278"/>
      <c r="P94" s="278"/>
      <c r="Q94" s="279"/>
      <c r="R94" s="279"/>
    </row>
    <row r="95" spans="1:18" ht="90.75" customHeight="1">
      <c r="A95" s="274" t="s">
        <v>11</v>
      </c>
      <c r="B95" s="131" t="s">
        <v>154</v>
      </c>
      <c r="C95" s="131" t="s">
        <v>155</v>
      </c>
      <c r="D95" s="131" t="s">
        <v>1095</v>
      </c>
      <c r="E95" s="131" t="s">
        <v>1093</v>
      </c>
      <c r="F95" s="131" t="s">
        <v>1076</v>
      </c>
      <c r="G95" s="131" t="s">
        <v>157</v>
      </c>
      <c r="H95" s="135">
        <v>38473</v>
      </c>
      <c r="I95" s="135">
        <v>38289</v>
      </c>
      <c r="J95" s="135">
        <v>41274</v>
      </c>
      <c r="K95" s="131" t="s">
        <v>156</v>
      </c>
      <c r="L95" s="131" t="s">
        <v>156</v>
      </c>
      <c r="M95" s="131" t="s">
        <v>156</v>
      </c>
      <c r="N95" s="131" t="s">
        <v>156</v>
      </c>
      <c r="O95" s="131" t="s">
        <v>156</v>
      </c>
      <c r="P95" s="134">
        <v>106289.98000000001</v>
      </c>
      <c r="Q95" s="273" t="s">
        <v>164</v>
      </c>
      <c r="R95" s="273" t="s">
        <v>156</v>
      </c>
    </row>
    <row r="96" spans="1:18" ht="78" customHeight="1">
      <c r="A96" s="274" t="s">
        <v>1528</v>
      </c>
      <c r="B96" s="131" t="s">
        <v>349</v>
      </c>
      <c r="C96" s="131" t="s">
        <v>155</v>
      </c>
      <c r="D96" s="131" t="s">
        <v>350</v>
      </c>
      <c r="E96" s="131" t="s">
        <v>351</v>
      </c>
      <c r="F96" s="274" t="s">
        <v>1529</v>
      </c>
      <c r="G96" s="131" t="s">
        <v>352</v>
      </c>
      <c r="H96" s="135">
        <v>40434</v>
      </c>
      <c r="I96" s="135">
        <v>40602</v>
      </c>
      <c r="J96" s="135">
        <v>40696</v>
      </c>
      <c r="K96" s="131">
        <v>3</v>
      </c>
      <c r="L96" s="131" t="s">
        <v>156</v>
      </c>
      <c r="M96" s="131">
        <v>3</v>
      </c>
      <c r="N96" s="136">
        <v>64810.68</v>
      </c>
      <c r="O96" s="131" t="s">
        <v>156</v>
      </c>
      <c r="P96" s="136">
        <v>62264.05000000001</v>
      </c>
      <c r="Q96" s="273" t="s">
        <v>164</v>
      </c>
      <c r="R96" s="275" t="s">
        <v>353</v>
      </c>
    </row>
    <row r="97" spans="1:18" ht="254.25" customHeight="1">
      <c r="A97" s="274" t="s">
        <v>1530</v>
      </c>
      <c r="B97" s="131" t="s">
        <v>337</v>
      </c>
      <c r="C97" s="131" t="s">
        <v>175</v>
      </c>
      <c r="D97" s="131" t="s">
        <v>338</v>
      </c>
      <c r="E97" s="131" t="s">
        <v>339</v>
      </c>
      <c r="F97" s="274" t="s">
        <v>1531</v>
      </c>
      <c r="G97" s="131" t="s">
        <v>341</v>
      </c>
      <c r="H97" s="135">
        <v>40044</v>
      </c>
      <c r="I97" s="135">
        <v>40074</v>
      </c>
      <c r="J97" s="135">
        <v>40066</v>
      </c>
      <c r="K97" s="131">
        <v>1</v>
      </c>
      <c r="L97" s="131" t="s">
        <v>156</v>
      </c>
      <c r="M97" s="131">
        <v>1</v>
      </c>
      <c r="N97" s="136">
        <v>11380</v>
      </c>
      <c r="O97" s="131" t="s">
        <v>156</v>
      </c>
      <c r="P97" s="136">
        <v>11380</v>
      </c>
      <c r="Q97" s="273" t="s">
        <v>164</v>
      </c>
      <c r="R97" s="275" t="s">
        <v>354</v>
      </c>
    </row>
    <row r="98" spans="1:18" ht="76.5" customHeight="1">
      <c r="A98" s="274" t="s">
        <v>1530</v>
      </c>
      <c r="B98" s="131" t="s">
        <v>355</v>
      </c>
      <c r="C98" s="131" t="s">
        <v>167</v>
      </c>
      <c r="D98" s="131" t="s">
        <v>1095</v>
      </c>
      <c r="E98" s="131" t="s">
        <v>1093</v>
      </c>
      <c r="F98" s="274" t="s">
        <v>1532</v>
      </c>
      <c r="G98" s="131" t="s">
        <v>356</v>
      </c>
      <c r="H98" s="135">
        <v>40107</v>
      </c>
      <c r="I98" s="135">
        <v>40109</v>
      </c>
      <c r="J98" s="135">
        <v>40073</v>
      </c>
      <c r="K98" s="131">
        <v>1</v>
      </c>
      <c r="L98" s="131" t="s">
        <v>156</v>
      </c>
      <c r="M98" s="131">
        <v>1</v>
      </c>
      <c r="N98" s="136">
        <v>16150</v>
      </c>
      <c r="O98" s="131" t="s">
        <v>156</v>
      </c>
      <c r="P98" s="136">
        <v>16150</v>
      </c>
      <c r="Q98" s="273" t="s">
        <v>164</v>
      </c>
      <c r="R98" s="275" t="s">
        <v>357</v>
      </c>
    </row>
    <row r="99" spans="1:18" ht="87" customHeight="1">
      <c r="A99" s="274" t="s">
        <v>1530</v>
      </c>
      <c r="B99" s="131" t="s">
        <v>358</v>
      </c>
      <c r="C99" s="131" t="s">
        <v>167</v>
      </c>
      <c r="D99" s="131" t="s">
        <v>1095</v>
      </c>
      <c r="E99" s="131" t="s">
        <v>1093</v>
      </c>
      <c r="F99" s="274" t="s">
        <v>1533</v>
      </c>
      <c r="G99" s="131" t="s">
        <v>356</v>
      </c>
      <c r="H99" s="135">
        <v>40107</v>
      </c>
      <c r="I99" s="135">
        <v>40109</v>
      </c>
      <c r="J99" s="135">
        <v>40086</v>
      </c>
      <c r="K99" s="131">
        <v>1</v>
      </c>
      <c r="L99" s="131" t="s">
        <v>156</v>
      </c>
      <c r="M99" s="131">
        <v>1</v>
      </c>
      <c r="N99" s="136">
        <v>7125</v>
      </c>
      <c r="O99" s="131" t="s">
        <v>156</v>
      </c>
      <c r="P99" s="136">
        <v>7125</v>
      </c>
      <c r="Q99" s="273" t="s">
        <v>164</v>
      </c>
      <c r="R99" s="275" t="s">
        <v>359</v>
      </c>
    </row>
    <row r="100" spans="1:18" ht="87" customHeight="1">
      <c r="A100" s="274" t="s">
        <v>1530</v>
      </c>
      <c r="B100" s="131" t="s">
        <v>360</v>
      </c>
      <c r="C100" s="131" t="s">
        <v>167</v>
      </c>
      <c r="D100" s="131" t="s">
        <v>1095</v>
      </c>
      <c r="E100" s="131" t="s">
        <v>1093</v>
      </c>
      <c r="F100" s="274" t="s">
        <v>1534</v>
      </c>
      <c r="G100" s="131" t="s">
        <v>361</v>
      </c>
      <c r="H100" s="135">
        <v>40309</v>
      </c>
      <c r="I100" s="135">
        <v>40310</v>
      </c>
      <c r="J100" s="135">
        <v>40315</v>
      </c>
      <c r="K100" s="131">
        <v>1</v>
      </c>
      <c r="L100" s="131" t="s">
        <v>156</v>
      </c>
      <c r="M100" s="131">
        <v>1</v>
      </c>
      <c r="N100" s="136">
        <v>495</v>
      </c>
      <c r="O100" s="131" t="s">
        <v>156</v>
      </c>
      <c r="P100" s="136">
        <v>495</v>
      </c>
      <c r="Q100" s="273" t="s">
        <v>164</v>
      </c>
      <c r="R100" s="275" t="s">
        <v>362</v>
      </c>
    </row>
    <row r="101" spans="1:18" ht="87" customHeight="1">
      <c r="A101" s="274" t="s">
        <v>1530</v>
      </c>
      <c r="B101" s="131" t="s">
        <v>363</v>
      </c>
      <c r="C101" s="131" t="s">
        <v>175</v>
      </c>
      <c r="D101" s="131" t="s">
        <v>1094</v>
      </c>
      <c r="E101" s="131" t="s">
        <v>1093</v>
      </c>
      <c r="F101" s="274" t="s">
        <v>1535</v>
      </c>
      <c r="G101" s="131" t="s">
        <v>364</v>
      </c>
      <c r="H101" s="135">
        <v>40647</v>
      </c>
      <c r="I101" s="135">
        <v>40649</v>
      </c>
      <c r="J101" s="135">
        <v>40701</v>
      </c>
      <c r="K101" s="131">
        <v>1</v>
      </c>
      <c r="L101" s="131" t="s">
        <v>156</v>
      </c>
      <c r="M101" s="131">
        <v>1</v>
      </c>
      <c r="N101" s="136">
        <v>6960</v>
      </c>
      <c r="O101" s="131" t="s">
        <v>156</v>
      </c>
      <c r="P101" s="136">
        <v>6960</v>
      </c>
      <c r="Q101" s="273" t="s">
        <v>164</v>
      </c>
      <c r="R101" s="275" t="s">
        <v>365</v>
      </c>
    </row>
    <row r="102" spans="1:18" ht="87" customHeight="1">
      <c r="A102" s="274" t="s">
        <v>1530</v>
      </c>
      <c r="B102" s="131" t="s">
        <v>366</v>
      </c>
      <c r="C102" s="131" t="s">
        <v>175</v>
      </c>
      <c r="D102" s="131" t="s">
        <v>1094</v>
      </c>
      <c r="E102" s="131" t="s">
        <v>1093</v>
      </c>
      <c r="F102" s="274" t="s">
        <v>1536</v>
      </c>
      <c r="G102" s="131" t="s">
        <v>367</v>
      </c>
      <c r="H102" s="135">
        <v>40661</v>
      </c>
      <c r="I102" s="135">
        <v>40662</v>
      </c>
      <c r="J102" s="135">
        <v>40690</v>
      </c>
      <c r="K102" s="131">
        <v>1</v>
      </c>
      <c r="L102" s="131" t="s">
        <v>156</v>
      </c>
      <c r="M102" s="131">
        <v>1</v>
      </c>
      <c r="N102" s="136">
        <v>5530</v>
      </c>
      <c r="O102" s="131" t="s">
        <v>156</v>
      </c>
      <c r="P102" s="136">
        <v>5530</v>
      </c>
      <c r="Q102" s="273" t="s">
        <v>164</v>
      </c>
      <c r="R102" s="275" t="s">
        <v>368</v>
      </c>
    </row>
    <row r="103" spans="1:18" ht="109.5" customHeight="1">
      <c r="A103" s="274" t="s">
        <v>1530</v>
      </c>
      <c r="B103" s="131" t="s">
        <v>369</v>
      </c>
      <c r="C103" s="131" t="s">
        <v>175</v>
      </c>
      <c r="D103" s="131" t="s">
        <v>1094</v>
      </c>
      <c r="E103" s="131" t="s">
        <v>1093</v>
      </c>
      <c r="F103" s="274" t="s">
        <v>1537</v>
      </c>
      <c r="G103" s="131" t="s">
        <v>370</v>
      </c>
      <c r="H103" s="135">
        <v>40647</v>
      </c>
      <c r="I103" s="135">
        <v>40648</v>
      </c>
      <c r="J103" s="135">
        <v>40673</v>
      </c>
      <c r="K103" s="131">
        <v>1</v>
      </c>
      <c r="L103" s="131" t="s">
        <v>156</v>
      </c>
      <c r="M103" s="131">
        <v>1</v>
      </c>
      <c r="N103" s="136">
        <v>1800</v>
      </c>
      <c r="O103" s="131" t="s">
        <v>156</v>
      </c>
      <c r="P103" s="136">
        <v>1800</v>
      </c>
      <c r="Q103" s="273" t="s">
        <v>164</v>
      </c>
      <c r="R103" s="275" t="s">
        <v>371</v>
      </c>
    </row>
    <row r="104" spans="1:18" ht="202.5" customHeight="1">
      <c r="A104" s="274" t="s">
        <v>1530</v>
      </c>
      <c r="B104" s="131" t="s">
        <v>372</v>
      </c>
      <c r="C104" s="131" t="s">
        <v>175</v>
      </c>
      <c r="D104" s="131" t="s">
        <v>1095</v>
      </c>
      <c r="E104" s="131" t="s">
        <v>1093</v>
      </c>
      <c r="F104" s="274" t="s">
        <v>1538</v>
      </c>
      <c r="G104" s="131" t="s">
        <v>373</v>
      </c>
      <c r="H104" s="135">
        <v>40651</v>
      </c>
      <c r="I104" s="135">
        <v>40652</v>
      </c>
      <c r="J104" s="135">
        <v>40648</v>
      </c>
      <c r="K104" s="131">
        <v>1</v>
      </c>
      <c r="L104" s="131" t="s">
        <v>156</v>
      </c>
      <c r="M104" s="131">
        <v>1</v>
      </c>
      <c r="N104" s="136">
        <v>972</v>
      </c>
      <c r="O104" s="131" t="s">
        <v>156</v>
      </c>
      <c r="P104" s="136">
        <v>972</v>
      </c>
      <c r="Q104" s="273" t="s">
        <v>164</v>
      </c>
      <c r="R104" s="275" t="s">
        <v>374</v>
      </c>
    </row>
    <row r="105" spans="1:18" ht="90">
      <c r="A105" s="274" t="s">
        <v>1530</v>
      </c>
      <c r="B105" s="131" t="s">
        <v>375</v>
      </c>
      <c r="C105" s="131" t="s">
        <v>175</v>
      </c>
      <c r="D105" s="131" t="s">
        <v>1094</v>
      </c>
      <c r="E105" s="131" t="s">
        <v>1093</v>
      </c>
      <c r="F105" s="274" t="s">
        <v>1539</v>
      </c>
      <c r="G105" s="131" t="s">
        <v>370</v>
      </c>
      <c r="H105" s="135">
        <v>40647</v>
      </c>
      <c r="I105" s="135">
        <v>40648</v>
      </c>
      <c r="J105" s="135">
        <v>40675</v>
      </c>
      <c r="K105" s="131">
        <v>1</v>
      </c>
      <c r="L105" s="131" t="s">
        <v>156</v>
      </c>
      <c r="M105" s="131">
        <v>1</v>
      </c>
      <c r="N105" s="136">
        <v>2106</v>
      </c>
      <c r="O105" s="131" t="s">
        <v>156</v>
      </c>
      <c r="P105" s="136">
        <v>2106</v>
      </c>
      <c r="Q105" s="273" t="s">
        <v>164</v>
      </c>
      <c r="R105" s="275" t="s">
        <v>376</v>
      </c>
    </row>
    <row r="106" spans="1:18" ht="133.5" customHeight="1">
      <c r="A106" s="274" t="s">
        <v>1530</v>
      </c>
      <c r="B106" s="131" t="s">
        <v>377</v>
      </c>
      <c r="C106" s="131" t="s">
        <v>175</v>
      </c>
      <c r="D106" s="131" t="s">
        <v>1094</v>
      </c>
      <c r="E106" s="131" t="s">
        <v>1093</v>
      </c>
      <c r="F106" s="274" t="s">
        <v>1540</v>
      </c>
      <c r="G106" s="131" t="s">
        <v>378</v>
      </c>
      <c r="H106" s="135">
        <v>40647</v>
      </c>
      <c r="I106" s="135">
        <v>40648</v>
      </c>
      <c r="J106" s="135">
        <v>40665</v>
      </c>
      <c r="K106" s="131">
        <v>1</v>
      </c>
      <c r="L106" s="131" t="s">
        <v>156</v>
      </c>
      <c r="M106" s="131">
        <v>1</v>
      </c>
      <c r="N106" s="136">
        <v>900</v>
      </c>
      <c r="O106" s="131" t="s">
        <v>156</v>
      </c>
      <c r="P106" s="136">
        <v>900</v>
      </c>
      <c r="Q106" s="273" t="s">
        <v>164</v>
      </c>
      <c r="R106" s="275" t="s">
        <v>379</v>
      </c>
    </row>
    <row r="107" spans="1:18" ht="172.5" customHeight="1">
      <c r="A107" s="274" t="s">
        <v>1530</v>
      </c>
      <c r="B107" s="131" t="s">
        <v>380</v>
      </c>
      <c r="C107" s="131" t="s">
        <v>175</v>
      </c>
      <c r="D107" s="131" t="s">
        <v>1094</v>
      </c>
      <c r="E107" s="131" t="s">
        <v>1093</v>
      </c>
      <c r="F107" s="274" t="s">
        <v>1541</v>
      </c>
      <c r="G107" s="131" t="s">
        <v>381</v>
      </c>
      <c r="H107" s="135">
        <v>40679</v>
      </c>
      <c r="I107" s="135">
        <v>40680</v>
      </c>
      <c r="J107" s="135">
        <v>40693</v>
      </c>
      <c r="K107" s="131">
        <v>1</v>
      </c>
      <c r="L107" s="131" t="s">
        <v>156</v>
      </c>
      <c r="M107" s="131">
        <v>1</v>
      </c>
      <c r="N107" s="136">
        <v>1200</v>
      </c>
      <c r="O107" s="131" t="s">
        <v>156</v>
      </c>
      <c r="P107" s="136">
        <v>1200</v>
      </c>
      <c r="Q107" s="273" t="s">
        <v>164</v>
      </c>
      <c r="R107" s="275" t="s">
        <v>376</v>
      </c>
    </row>
    <row r="108" spans="1:18" ht="133.5" customHeight="1">
      <c r="A108" s="274" t="s">
        <v>1530</v>
      </c>
      <c r="B108" s="131" t="s">
        <v>382</v>
      </c>
      <c r="C108" s="131" t="s">
        <v>175</v>
      </c>
      <c r="D108" s="131" t="s">
        <v>1094</v>
      </c>
      <c r="E108" s="131" t="s">
        <v>1093</v>
      </c>
      <c r="F108" s="274" t="s">
        <v>1542</v>
      </c>
      <c r="G108" s="131" t="s">
        <v>172</v>
      </c>
      <c r="H108" s="135">
        <v>40673</v>
      </c>
      <c r="I108" s="135">
        <v>40675</v>
      </c>
      <c r="J108" s="135">
        <v>40700</v>
      </c>
      <c r="K108" s="131">
        <v>1</v>
      </c>
      <c r="L108" s="131" t="s">
        <v>156</v>
      </c>
      <c r="M108" s="131">
        <v>1</v>
      </c>
      <c r="N108" s="136">
        <v>2400</v>
      </c>
      <c r="O108" s="131" t="s">
        <v>156</v>
      </c>
      <c r="P108" s="136">
        <v>2400</v>
      </c>
      <c r="Q108" s="273" t="s">
        <v>164</v>
      </c>
      <c r="R108" s="275" t="s">
        <v>383</v>
      </c>
    </row>
    <row r="109" spans="1:18" ht="114" customHeight="1">
      <c r="A109" s="274" t="s">
        <v>1530</v>
      </c>
      <c r="B109" s="131" t="s">
        <v>384</v>
      </c>
      <c r="C109" s="131" t="s">
        <v>175</v>
      </c>
      <c r="D109" s="131" t="s">
        <v>1094</v>
      </c>
      <c r="E109" s="131" t="s">
        <v>1093</v>
      </c>
      <c r="F109" s="274" t="s">
        <v>1543</v>
      </c>
      <c r="G109" s="131" t="s">
        <v>385</v>
      </c>
      <c r="H109" s="135">
        <v>40675</v>
      </c>
      <c r="I109" s="135">
        <v>40676</v>
      </c>
      <c r="J109" s="135">
        <v>40695</v>
      </c>
      <c r="K109" s="131">
        <v>1</v>
      </c>
      <c r="L109" s="131" t="s">
        <v>156</v>
      </c>
      <c r="M109" s="131">
        <v>1</v>
      </c>
      <c r="N109" s="136">
        <v>5300</v>
      </c>
      <c r="O109" s="131" t="s">
        <v>156</v>
      </c>
      <c r="P109" s="136">
        <v>5300</v>
      </c>
      <c r="Q109" s="273" t="s">
        <v>164</v>
      </c>
      <c r="R109" s="275" t="s">
        <v>386</v>
      </c>
    </row>
    <row r="110" spans="1:18" ht="156.75" customHeight="1">
      <c r="A110" s="274" t="s">
        <v>1530</v>
      </c>
      <c r="B110" s="131" t="s">
        <v>387</v>
      </c>
      <c r="C110" s="131" t="s">
        <v>175</v>
      </c>
      <c r="D110" s="131" t="s">
        <v>1095</v>
      </c>
      <c r="E110" s="131" t="s">
        <v>1093</v>
      </c>
      <c r="F110" s="274" t="s">
        <v>1544</v>
      </c>
      <c r="G110" s="131" t="s">
        <v>388</v>
      </c>
      <c r="H110" s="135">
        <v>40707</v>
      </c>
      <c r="I110" s="135">
        <v>40711</v>
      </c>
      <c r="J110" s="135">
        <v>40708</v>
      </c>
      <c r="K110" s="131">
        <v>1</v>
      </c>
      <c r="L110" s="131" t="s">
        <v>156</v>
      </c>
      <c r="M110" s="131">
        <v>1</v>
      </c>
      <c r="N110" s="136">
        <v>596.5</v>
      </c>
      <c r="O110" s="131" t="s">
        <v>156</v>
      </c>
      <c r="P110" s="136">
        <v>596.5</v>
      </c>
      <c r="Q110" s="273" t="s">
        <v>164</v>
      </c>
      <c r="R110" s="405" t="s">
        <v>389</v>
      </c>
    </row>
    <row r="111" spans="1:18" ht="221.25" customHeight="1">
      <c r="A111" s="274" t="s">
        <v>1530</v>
      </c>
      <c r="B111" s="131" t="s">
        <v>390</v>
      </c>
      <c r="C111" s="131" t="s">
        <v>175</v>
      </c>
      <c r="D111" s="131" t="s">
        <v>1095</v>
      </c>
      <c r="E111" s="131" t="s">
        <v>1093</v>
      </c>
      <c r="F111" s="274" t="s">
        <v>1544</v>
      </c>
      <c r="G111" s="131" t="s">
        <v>391</v>
      </c>
      <c r="H111" s="135">
        <v>40707</v>
      </c>
      <c r="I111" s="135">
        <v>40711</v>
      </c>
      <c r="J111" s="135">
        <v>40708</v>
      </c>
      <c r="K111" s="131">
        <v>1</v>
      </c>
      <c r="L111" s="131" t="s">
        <v>156</v>
      </c>
      <c r="M111" s="131">
        <v>1</v>
      </c>
      <c r="N111" s="136">
        <v>596.5</v>
      </c>
      <c r="O111" s="131" t="s">
        <v>156</v>
      </c>
      <c r="P111" s="136">
        <v>596.5</v>
      </c>
      <c r="Q111" s="273" t="s">
        <v>164</v>
      </c>
      <c r="R111" s="406"/>
    </row>
    <row r="112" spans="1:18" ht="112.5">
      <c r="A112" s="274" t="s">
        <v>1530</v>
      </c>
      <c r="B112" s="131" t="s">
        <v>408</v>
      </c>
      <c r="C112" s="131" t="s">
        <v>175</v>
      </c>
      <c r="D112" s="131" t="s">
        <v>1094</v>
      </c>
      <c r="E112" s="131" t="s">
        <v>1093</v>
      </c>
      <c r="F112" s="275" t="s">
        <v>1545</v>
      </c>
      <c r="G112" s="131" t="s">
        <v>407</v>
      </c>
      <c r="H112" s="135">
        <v>40687</v>
      </c>
      <c r="I112" s="135">
        <v>40688</v>
      </c>
      <c r="J112" s="135">
        <v>40843</v>
      </c>
      <c r="K112" s="131">
        <v>1</v>
      </c>
      <c r="L112" s="131" t="s">
        <v>156</v>
      </c>
      <c r="M112" s="131">
        <v>1</v>
      </c>
      <c r="N112" s="136">
        <v>2106</v>
      </c>
      <c r="O112" s="131" t="s">
        <v>156</v>
      </c>
      <c r="P112" s="136">
        <v>2106</v>
      </c>
      <c r="Q112" s="273" t="s">
        <v>164</v>
      </c>
      <c r="R112" s="275" t="s">
        <v>266</v>
      </c>
    </row>
    <row r="113" spans="1:18" ht="146.25">
      <c r="A113" s="274" t="s">
        <v>1530</v>
      </c>
      <c r="B113" s="131" t="s">
        <v>409</v>
      </c>
      <c r="C113" s="131" t="s">
        <v>175</v>
      </c>
      <c r="D113" s="131" t="s">
        <v>1094</v>
      </c>
      <c r="E113" s="131" t="s">
        <v>1093</v>
      </c>
      <c r="F113" s="275" t="s">
        <v>1546</v>
      </c>
      <c r="G113" s="131" t="s">
        <v>410</v>
      </c>
      <c r="H113" s="135">
        <v>40675</v>
      </c>
      <c r="I113" s="135">
        <v>40676</v>
      </c>
      <c r="J113" s="135">
        <v>40826</v>
      </c>
      <c r="K113" s="131">
        <v>1</v>
      </c>
      <c r="L113" s="131" t="s">
        <v>156</v>
      </c>
      <c r="M113" s="131">
        <v>1</v>
      </c>
      <c r="N113" s="136">
        <v>3950</v>
      </c>
      <c r="O113" s="131" t="s">
        <v>156</v>
      </c>
      <c r="P113" s="136">
        <v>3950</v>
      </c>
      <c r="Q113" s="273" t="s">
        <v>164</v>
      </c>
      <c r="R113" s="275" t="s">
        <v>266</v>
      </c>
    </row>
    <row r="114" spans="1:18" ht="78.75" customHeight="1">
      <c r="A114" s="274" t="s">
        <v>1530</v>
      </c>
      <c r="B114" s="131" t="s">
        <v>411</v>
      </c>
      <c r="C114" s="131" t="s">
        <v>175</v>
      </c>
      <c r="D114" s="131" t="s">
        <v>1094</v>
      </c>
      <c r="E114" s="131" t="s">
        <v>1093</v>
      </c>
      <c r="F114" s="275" t="s">
        <v>1547</v>
      </c>
      <c r="G114" s="131" t="s">
        <v>412</v>
      </c>
      <c r="H114" s="135">
        <v>40710</v>
      </c>
      <c r="I114" s="135">
        <v>40711</v>
      </c>
      <c r="J114" s="135">
        <v>40751</v>
      </c>
      <c r="K114" s="131">
        <v>1</v>
      </c>
      <c r="L114" s="131" t="s">
        <v>156</v>
      </c>
      <c r="M114" s="131">
        <v>1</v>
      </c>
      <c r="N114" s="136">
        <v>17820</v>
      </c>
      <c r="O114" s="131" t="s">
        <v>156</v>
      </c>
      <c r="P114" s="136">
        <v>17820</v>
      </c>
      <c r="Q114" s="273" t="s">
        <v>164</v>
      </c>
      <c r="R114" s="275" t="s">
        <v>266</v>
      </c>
    </row>
    <row r="115" spans="1:18" ht="157.5">
      <c r="A115" s="274" t="s">
        <v>1530</v>
      </c>
      <c r="B115" s="131" t="s">
        <v>413</v>
      </c>
      <c r="C115" s="131" t="s">
        <v>175</v>
      </c>
      <c r="D115" s="131" t="s">
        <v>1094</v>
      </c>
      <c r="E115" s="131" t="s">
        <v>1093</v>
      </c>
      <c r="F115" s="275" t="s">
        <v>1548</v>
      </c>
      <c r="G115" s="131" t="s">
        <v>414</v>
      </c>
      <c r="H115" s="135">
        <v>40787</v>
      </c>
      <c r="I115" s="135">
        <v>40788</v>
      </c>
      <c r="J115" s="135">
        <v>40805</v>
      </c>
      <c r="K115" s="131">
        <v>1</v>
      </c>
      <c r="L115" s="131" t="s">
        <v>156</v>
      </c>
      <c r="M115" s="131">
        <v>1</v>
      </c>
      <c r="N115" s="136">
        <v>1400</v>
      </c>
      <c r="O115" s="131" t="s">
        <v>156</v>
      </c>
      <c r="P115" s="136">
        <v>1400</v>
      </c>
      <c r="Q115" s="273" t="s">
        <v>164</v>
      </c>
      <c r="R115" s="275" t="s">
        <v>266</v>
      </c>
    </row>
    <row r="116" spans="1:18" ht="90">
      <c r="A116" s="274" t="s">
        <v>1530</v>
      </c>
      <c r="B116" s="131" t="s">
        <v>415</v>
      </c>
      <c r="C116" s="131" t="s">
        <v>167</v>
      </c>
      <c r="D116" s="131" t="s">
        <v>1095</v>
      </c>
      <c r="E116" s="131" t="s">
        <v>1093</v>
      </c>
      <c r="F116" s="275" t="s">
        <v>1549</v>
      </c>
      <c r="G116" s="131" t="s">
        <v>416</v>
      </c>
      <c r="H116" s="135">
        <v>40868</v>
      </c>
      <c r="I116" s="135">
        <v>40869</v>
      </c>
      <c r="J116" s="135">
        <v>40886</v>
      </c>
      <c r="K116" s="131">
        <v>1</v>
      </c>
      <c r="L116" s="131" t="s">
        <v>156</v>
      </c>
      <c r="M116" s="131">
        <v>1</v>
      </c>
      <c r="N116" s="136">
        <v>4788</v>
      </c>
      <c r="O116" s="131" t="s">
        <v>156</v>
      </c>
      <c r="P116" s="136">
        <v>4788</v>
      </c>
      <c r="Q116" s="273" t="s">
        <v>164</v>
      </c>
      <c r="R116" s="275" t="s">
        <v>266</v>
      </c>
    </row>
    <row r="117" spans="1:18" ht="78.75">
      <c r="A117" s="274" t="s">
        <v>1530</v>
      </c>
      <c r="B117" s="131" t="s">
        <v>418</v>
      </c>
      <c r="C117" s="131" t="s">
        <v>167</v>
      </c>
      <c r="D117" s="131" t="s">
        <v>1095</v>
      </c>
      <c r="E117" s="131" t="s">
        <v>1093</v>
      </c>
      <c r="F117" s="275" t="s">
        <v>1550</v>
      </c>
      <c r="G117" s="131" t="s">
        <v>417</v>
      </c>
      <c r="H117" s="135">
        <v>40885</v>
      </c>
      <c r="I117" s="135">
        <v>40886</v>
      </c>
      <c r="J117" s="135">
        <v>40886</v>
      </c>
      <c r="K117" s="131">
        <v>1</v>
      </c>
      <c r="L117" s="131" t="s">
        <v>156</v>
      </c>
      <c r="M117" s="131">
        <v>1</v>
      </c>
      <c r="N117" s="136">
        <v>1490</v>
      </c>
      <c r="O117" s="131" t="s">
        <v>156</v>
      </c>
      <c r="P117" s="136">
        <v>1490</v>
      </c>
      <c r="Q117" s="273" t="s">
        <v>164</v>
      </c>
      <c r="R117" s="275" t="s">
        <v>266</v>
      </c>
    </row>
    <row r="118" spans="1:18" ht="84.75" customHeight="1">
      <c r="A118" s="274" t="s">
        <v>1530</v>
      </c>
      <c r="B118" s="131" t="s">
        <v>1115</v>
      </c>
      <c r="C118" s="131" t="s">
        <v>167</v>
      </c>
      <c r="D118" s="131" t="s">
        <v>1095</v>
      </c>
      <c r="E118" s="131" t="s">
        <v>1093</v>
      </c>
      <c r="F118" s="275" t="s">
        <v>1551</v>
      </c>
      <c r="G118" s="131" t="s">
        <v>1116</v>
      </c>
      <c r="H118" s="135">
        <v>41091</v>
      </c>
      <c r="I118" s="135">
        <v>41274</v>
      </c>
      <c r="J118" s="135">
        <v>41256</v>
      </c>
      <c r="K118" s="131">
        <v>4</v>
      </c>
      <c r="L118" s="131">
        <v>1</v>
      </c>
      <c r="M118" s="131">
        <v>3</v>
      </c>
      <c r="N118" s="136">
        <v>16800</v>
      </c>
      <c r="O118" s="131" t="s">
        <v>156</v>
      </c>
      <c r="P118" s="134">
        <v>13800</v>
      </c>
      <c r="Q118" s="273" t="s">
        <v>158</v>
      </c>
      <c r="R118" s="276" t="s">
        <v>156</v>
      </c>
    </row>
    <row r="119" spans="1:18" ht="264.75" customHeight="1">
      <c r="A119" s="274" t="s">
        <v>1530</v>
      </c>
      <c r="B119" s="131" t="s">
        <v>1121</v>
      </c>
      <c r="C119" s="131" t="s">
        <v>187</v>
      </c>
      <c r="D119" s="131" t="s">
        <v>1117</v>
      </c>
      <c r="E119" s="131" t="s">
        <v>1093</v>
      </c>
      <c r="F119" s="275" t="s">
        <v>1552</v>
      </c>
      <c r="G119" s="131" t="s">
        <v>1118</v>
      </c>
      <c r="H119" s="135">
        <v>41101</v>
      </c>
      <c r="I119" s="135">
        <v>41132</v>
      </c>
      <c r="J119" s="135">
        <v>41263</v>
      </c>
      <c r="K119" s="131">
        <v>1</v>
      </c>
      <c r="L119" s="131" t="s">
        <v>156</v>
      </c>
      <c r="M119" s="131">
        <v>1</v>
      </c>
      <c r="N119" s="136">
        <v>22000</v>
      </c>
      <c r="O119" s="131" t="s">
        <v>156</v>
      </c>
      <c r="P119" s="136">
        <v>22000</v>
      </c>
      <c r="Q119" s="273" t="s">
        <v>164</v>
      </c>
      <c r="R119" s="274" t="s">
        <v>1119</v>
      </c>
    </row>
    <row r="120" spans="1:18" ht="250.5" customHeight="1">
      <c r="A120" s="274" t="s">
        <v>1530</v>
      </c>
      <c r="B120" s="131" t="s">
        <v>1120</v>
      </c>
      <c r="C120" s="131" t="s">
        <v>187</v>
      </c>
      <c r="D120" s="131" t="s">
        <v>1117</v>
      </c>
      <c r="E120" s="131" t="s">
        <v>1093</v>
      </c>
      <c r="F120" s="131" t="s">
        <v>1553</v>
      </c>
      <c r="G120" s="131" t="s">
        <v>1122</v>
      </c>
      <c r="H120" s="135">
        <v>41101</v>
      </c>
      <c r="I120" s="135">
        <v>41132</v>
      </c>
      <c r="J120" s="135" t="s">
        <v>156</v>
      </c>
      <c r="K120" s="131">
        <v>1</v>
      </c>
      <c r="L120" s="131" t="s">
        <v>156</v>
      </c>
      <c r="M120" s="131" t="s">
        <v>156</v>
      </c>
      <c r="N120" s="136">
        <v>12900</v>
      </c>
      <c r="O120" s="136">
        <v>12900</v>
      </c>
      <c r="P120" s="136">
        <v>12900</v>
      </c>
      <c r="Q120" s="273" t="s">
        <v>164</v>
      </c>
      <c r="R120" s="274" t="s">
        <v>1477</v>
      </c>
    </row>
    <row r="121" spans="1:18" ht="21" customHeight="1">
      <c r="A121" s="407" t="s">
        <v>102</v>
      </c>
      <c r="B121" s="407"/>
      <c r="C121" s="407"/>
      <c r="D121" s="407"/>
      <c r="E121" s="407"/>
      <c r="F121" s="407"/>
      <c r="G121" s="407"/>
      <c r="H121" s="407"/>
      <c r="I121" s="407"/>
      <c r="J121" s="407"/>
      <c r="K121" s="407"/>
      <c r="L121" s="407"/>
      <c r="M121" s="407"/>
      <c r="N121" s="407"/>
      <c r="O121" s="407"/>
      <c r="P121" s="407"/>
      <c r="Q121" s="407"/>
      <c r="R121" s="407"/>
    </row>
    <row r="122" spans="1:18" ht="22.5" customHeight="1">
      <c r="A122" s="277" t="s">
        <v>105</v>
      </c>
      <c r="B122" s="278"/>
      <c r="C122" s="278"/>
      <c r="D122" s="278"/>
      <c r="E122" s="278"/>
      <c r="F122" s="278"/>
      <c r="G122" s="278"/>
      <c r="H122" s="278"/>
      <c r="I122" s="278"/>
      <c r="J122" s="278"/>
      <c r="K122" s="131"/>
      <c r="L122" s="131"/>
      <c r="M122" s="131"/>
      <c r="N122" s="278"/>
      <c r="O122" s="278"/>
      <c r="P122" s="278"/>
      <c r="Q122" s="279"/>
      <c r="R122" s="279"/>
    </row>
    <row r="123" spans="1:18" ht="89.25" customHeight="1">
      <c r="A123" s="274" t="s">
        <v>105</v>
      </c>
      <c r="B123" s="131" t="s">
        <v>154</v>
      </c>
      <c r="C123" s="131" t="s">
        <v>155</v>
      </c>
      <c r="D123" s="131" t="s">
        <v>1095</v>
      </c>
      <c r="E123" s="131" t="s">
        <v>1093</v>
      </c>
      <c r="F123" s="131" t="s">
        <v>1076</v>
      </c>
      <c r="G123" s="131" t="s">
        <v>157</v>
      </c>
      <c r="H123" s="135">
        <v>38289</v>
      </c>
      <c r="I123" s="135">
        <v>41274</v>
      </c>
      <c r="J123" s="131" t="s">
        <v>156</v>
      </c>
      <c r="K123" s="131" t="s">
        <v>156</v>
      </c>
      <c r="L123" s="131" t="s">
        <v>156</v>
      </c>
      <c r="M123" s="131" t="s">
        <v>156</v>
      </c>
      <c r="N123" s="131" t="s">
        <v>156</v>
      </c>
      <c r="O123" s="131" t="s">
        <v>156</v>
      </c>
      <c r="P123" s="134">
        <v>41189.56</v>
      </c>
      <c r="Q123" s="273" t="s">
        <v>164</v>
      </c>
      <c r="R123" s="273" t="s">
        <v>156</v>
      </c>
    </row>
    <row r="124" spans="1:18" s="139" customFormat="1" ht="262.5" customHeight="1">
      <c r="A124" s="274" t="s">
        <v>1554</v>
      </c>
      <c r="B124" s="131" t="s">
        <v>337</v>
      </c>
      <c r="C124" s="131" t="s">
        <v>187</v>
      </c>
      <c r="D124" s="131" t="s">
        <v>338</v>
      </c>
      <c r="E124" s="131" t="s">
        <v>339</v>
      </c>
      <c r="F124" s="274" t="s">
        <v>392</v>
      </c>
      <c r="G124" s="274" t="s">
        <v>341</v>
      </c>
      <c r="H124" s="135">
        <v>40044</v>
      </c>
      <c r="I124" s="135">
        <v>40074</v>
      </c>
      <c r="J124" s="135">
        <v>40066</v>
      </c>
      <c r="K124" s="131">
        <v>1</v>
      </c>
      <c r="L124" s="131" t="s">
        <v>156</v>
      </c>
      <c r="M124" s="131">
        <v>1</v>
      </c>
      <c r="N124" s="134">
        <v>5690</v>
      </c>
      <c r="O124" s="131" t="s">
        <v>156</v>
      </c>
      <c r="P124" s="134">
        <v>5690</v>
      </c>
      <c r="Q124" s="134" t="s">
        <v>164</v>
      </c>
      <c r="R124" s="274" t="s">
        <v>393</v>
      </c>
    </row>
    <row r="125" spans="1:18" ht="218.25" customHeight="1">
      <c r="A125" s="274" t="s">
        <v>394</v>
      </c>
      <c r="B125" s="131" t="s">
        <v>395</v>
      </c>
      <c r="C125" s="131" t="s">
        <v>187</v>
      </c>
      <c r="D125" s="131" t="s">
        <v>1095</v>
      </c>
      <c r="E125" s="131" t="s">
        <v>1093</v>
      </c>
      <c r="F125" s="274" t="s">
        <v>1555</v>
      </c>
      <c r="G125" s="131" t="s">
        <v>396</v>
      </c>
      <c r="H125" s="135">
        <v>39350</v>
      </c>
      <c r="I125" s="135">
        <v>39353</v>
      </c>
      <c r="J125" s="135">
        <v>40449</v>
      </c>
      <c r="K125" s="131">
        <v>1</v>
      </c>
      <c r="L125" s="131" t="s">
        <v>156</v>
      </c>
      <c r="M125" s="131">
        <v>1</v>
      </c>
      <c r="N125" s="134">
        <v>951.16</v>
      </c>
      <c r="O125" s="131" t="s">
        <v>156</v>
      </c>
      <c r="P125" s="134">
        <v>951.16</v>
      </c>
      <c r="Q125" s="134" t="s">
        <v>164</v>
      </c>
      <c r="R125" s="274" t="s">
        <v>397</v>
      </c>
    </row>
    <row r="126" spans="1:18" ht="36" customHeight="1">
      <c r="A126" s="277" t="s">
        <v>19</v>
      </c>
      <c r="B126" s="278"/>
      <c r="C126" s="278"/>
      <c r="D126" s="278"/>
      <c r="E126" s="278"/>
      <c r="F126" s="278"/>
      <c r="G126" s="278"/>
      <c r="H126" s="278"/>
      <c r="I126" s="278"/>
      <c r="J126" s="278"/>
      <c r="K126" s="131"/>
      <c r="L126" s="131"/>
      <c r="M126" s="131"/>
      <c r="N126" s="278"/>
      <c r="O126" s="131"/>
      <c r="P126" s="278"/>
      <c r="Q126" s="279"/>
      <c r="R126" s="279"/>
    </row>
    <row r="127" spans="1:18" ht="67.5">
      <c r="A127" s="274" t="s">
        <v>1556</v>
      </c>
      <c r="B127" s="131" t="s">
        <v>398</v>
      </c>
      <c r="C127" s="131" t="s">
        <v>167</v>
      </c>
      <c r="D127" s="131" t="s">
        <v>1095</v>
      </c>
      <c r="E127" s="131" t="s">
        <v>1093</v>
      </c>
      <c r="F127" s="274" t="s">
        <v>1557</v>
      </c>
      <c r="G127" s="131" t="s">
        <v>399</v>
      </c>
      <c r="H127" s="135">
        <v>40395</v>
      </c>
      <c r="I127" s="135">
        <v>40396</v>
      </c>
      <c r="J127" s="135">
        <v>40389</v>
      </c>
      <c r="K127" s="131">
        <v>1</v>
      </c>
      <c r="L127" s="131" t="s">
        <v>156</v>
      </c>
      <c r="M127" s="131">
        <v>1</v>
      </c>
      <c r="N127" s="134">
        <v>1550</v>
      </c>
      <c r="O127" s="131" t="s">
        <v>156</v>
      </c>
      <c r="P127" s="134">
        <v>1550</v>
      </c>
      <c r="Q127" s="273" t="s">
        <v>164</v>
      </c>
      <c r="R127" s="275" t="s">
        <v>400</v>
      </c>
    </row>
    <row r="128" spans="1:18" ht="84" customHeight="1">
      <c r="A128" s="274" t="s">
        <v>1556</v>
      </c>
      <c r="B128" s="131" t="s">
        <v>154</v>
      </c>
      <c r="C128" s="131" t="s">
        <v>155</v>
      </c>
      <c r="D128" s="131" t="s">
        <v>1095</v>
      </c>
      <c r="E128" s="131" t="s">
        <v>1093</v>
      </c>
      <c r="F128" s="131" t="s">
        <v>1076</v>
      </c>
      <c r="G128" s="131" t="s">
        <v>157</v>
      </c>
      <c r="H128" s="135">
        <v>38289</v>
      </c>
      <c r="I128" s="135">
        <v>41274</v>
      </c>
      <c r="J128" s="131" t="s">
        <v>156</v>
      </c>
      <c r="K128" s="131" t="s">
        <v>156</v>
      </c>
      <c r="L128" s="131" t="s">
        <v>156</v>
      </c>
      <c r="M128" s="131" t="s">
        <v>156</v>
      </c>
      <c r="N128" s="131" t="s">
        <v>156</v>
      </c>
      <c r="O128" s="131" t="s">
        <v>156</v>
      </c>
      <c r="P128" s="134">
        <v>15681.74</v>
      </c>
      <c r="Q128" s="273" t="s">
        <v>164</v>
      </c>
      <c r="R128" s="281" t="s">
        <v>156</v>
      </c>
    </row>
    <row r="129" spans="1:18" ht="24.75" customHeight="1">
      <c r="A129" s="277" t="s">
        <v>20</v>
      </c>
      <c r="B129" s="278"/>
      <c r="C129" s="278"/>
      <c r="D129" s="278"/>
      <c r="E129" s="278"/>
      <c r="F129" s="278"/>
      <c r="G129" s="278"/>
      <c r="H129" s="278"/>
      <c r="I129" s="278"/>
      <c r="J129" s="278"/>
      <c r="K129" s="131"/>
      <c r="L129" s="131"/>
      <c r="M129" s="131"/>
      <c r="N129" s="278"/>
      <c r="O129" s="278"/>
      <c r="P129" s="278"/>
      <c r="Q129" s="279"/>
      <c r="R129" s="279"/>
    </row>
    <row r="130" spans="1:18" ht="138.75" customHeight="1" thickBot="1">
      <c r="A130" s="274" t="s">
        <v>232</v>
      </c>
      <c r="B130" s="131" t="s">
        <v>1464</v>
      </c>
      <c r="C130" s="131" t="s">
        <v>167</v>
      </c>
      <c r="D130" s="131" t="s">
        <v>1399</v>
      </c>
      <c r="E130" s="131" t="s">
        <v>1101</v>
      </c>
      <c r="F130" s="274" t="s">
        <v>1558</v>
      </c>
      <c r="G130" s="131" t="s">
        <v>1102</v>
      </c>
      <c r="H130" s="135">
        <v>41176</v>
      </c>
      <c r="I130" s="135">
        <v>41274</v>
      </c>
      <c r="J130" s="135">
        <v>41263</v>
      </c>
      <c r="K130" s="131">
        <v>1</v>
      </c>
      <c r="L130" s="131" t="s">
        <v>156</v>
      </c>
      <c r="M130" s="131">
        <v>1</v>
      </c>
      <c r="N130" s="136">
        <v>9000</v>
      </c>
      <c r="O130" s="131" t="s">
        <v>156</v>
      </c>
      <c r="P130" s="136">
        <v>9000</v>
      </c>
      <c r="Q130" s="273" t="s">
        <v>164</v>
      </c>
      <c r="R130" s="275" t="s">
        <v>1103</v>
      </c>
    </row>
    <row r="131" spans="1:18" ht="15.75" thickBot="1">
      <c r="A131" s="408" t="s">
        <v>137</v>
      </c>
      <c r="B131" s="408"/>
      <c r="C131" s="408"/>
      <c r="D131" s="408"/>
      <c r="E131" s="408"/>
      <c r="F131" s="408"/>
      <c r="G131" s="408"/>
      <c r="H131" s="408"/>
      <c r="I131" s="408"/>
      <c r="J131" s="408"/>
      <c r="K131" s="408"/>
      <c r="L131" s="408"/>
      <c r="M131" s="408"/>
      <c r="N131" s="408"/>
      <c r="O131" s="408"/>
      <c r="P131" s="408"/>
      <c r="Q131" s="408"/>
      <c r="R131" s="408"/>
    </row>
    <row r="132" spans="1:18" ht="15">
      <c r="A132" s="409" t="s">
        <v>1559</v>
      </c>
      <c r="B132" s="410"/>
      <c r="C132" s="410"/>
      <c r="D132" s="410"/>
      <c r="E132" s="410"/>
      <c r="F132" s="410"/>
      <c r="G132" s="410"/>
      <c r="H132" s="410"/>
      <c r="I132" s="410"/>
      <c r="J132" s="410"/>
      <c r="K132" s="410"/>
      <c r="L132" s="410"/>
      <c r="M132" s="410"/>
      <c r="N132" s="410"/>
      <c r="O132" s="410"/>
      <c r="P132" s="410"/>
      <c r="Q132" s="410"/>
      <c r="R132" s="411"/>
    </row>
    <row r="133" spans="1:18">
      <c r="A133" s="129"/>
      <c r="B133" s="129"/>
      <c r="C133" s="129"/>
      <c r="D133" s="129"/>
      <c r="E133" s="129"/>
      <c r="F133" s="129"/>
      <c r="G133" s="129"/>
      <c r="H133" s="129"/>
      <c r="I133" s="129"/>
      <c r="J133" s="129"/>
      <c r="K133" s="140"/>
      <c r="L133" s="140"/>
      <c r="M133" s="140"/>
      <c r="O133" s="129"/>
      <c r="P133" s="129"/>
      <c r="Q133" s="129"/>
      <c r="R133" s="129"/>
    </row>
  </sheetData>
  <sheetProtection selectLockedCells="1" selectUnlockedCells="1"/>
  <mergeCells count="20">
    <mergeCell ref="R110:R111"/>
    <mergeCell ref="A121:R121"/>
    <mergeCell ref="A131:R131"/>
    <mergeCell ref="A132:R132"/>
    <mergeCell ref="H4:I4"/>
    <mergeCell ref="J4:J5"/>
    <mergeCell ref="K4:M4"/>
    <mergeCell ref="N4:P4"/>
    <mergeCell ref="A6:R6"/>
    <mergeCell ref="A13:R13"/>
    <mergeCell ref="A1:R1"/>
    <mergeCell ref="A2:R2"/>
    <mergeCell ref="B3:R3"/>
    <mergeCell ref="A4:A5"/>
    <mergeCell ref="B4:B5"/>
    <mergeCell ref="C4:C5"/>
    <mergeCell ref="D4:D5"/>
    <mergeCell ref="E4:E5"/>
    <mergeCell ref="F4:F5"/>
    <mergeCell ref="G4:G5"/>
  </mergeCells>
  <pageMargins left="0.76" right="0.27559055118110237" top="0.35433070866141736" bottom="0.27559055118110237" header="0.51181102362204722" footer="0.51181102362204722"/>
  <pageSetup paperSize="8" scale="60"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AA464"/>
  <sheetViews>
    <sheetView topLeftCell="A34" zoomScale="70" zoomScaleNormal="70" zoomScaleSheetLayoutView="70" workbookViewId="0">
      <selection activeCell="L41" sqref="L41"/>
    </sheetView>
  </sheetViews>
  <sheetFormatPr defaultRowHeight="12.75"/>
  <cols>
    <col min="1" max="1" width="19.42578125" style="10" customWidth="1"/>
    <col min="2" max="2" width="18.28515625" style="10" customWidth="1"/>
    <col min="3" max="3" width="14.28515625" style="10" customWidth="1"/>
    <col min="4" max="4" width="18.7109375" style="10" customWidth="1"/>
    <col min="5" max="5" width="33" style="10" customWidth="1"/>
    <col min="6" max="6" width="14.5703125" style="10" customWidth="1"/>
    <col min="7" max="7" width="18.7109375" style="10" customWidth="1"/>
    <col min="8" max="8" width="19.5703125" style="10" customWidth="1"/>
    <col min="9" max="9" width="22.28515625" style="10" customWidth="1"/>
    <col min="10" max="10" width="26.85546875" style="10" customWidth="1"/>
    <col min="11" max="11" width="27.7109375" style="10" customWidth="1"/>
    <col min="12" max="12" width="34.28515625" style="10" customWidth="1"/>
    <col min="13" max="13" width="9.5703125" style="10" bestFit="1" customWidth="1"/>
    <col min="14" max="16384" width="9.140625" style="10"/>
  </cols>
  <sheetData>
    <row r="1" spans="1:27" ht="30.75" customHeight="1">
      <c r="A1" s="338" t="s">
        <v>1428</v>
      </c>
      <c r="B1" s="338"/>
      <c r="C1" s="338"/>
      <c r="D1" s="338"/>
      <c r="E1" s="338"/>
      <c r="F1" s="338"/>
      <c r="G1" s="338"/>
      <c r="H1" s="338"/>
      <c r="I1" s="338"/>
      <c r="J1" s="338"/>
      <c r="K1" s="338"/>
      <c r="L1" s="12"/>
      <c r="P1" s="12"/>
      <c r="Q1" s="12"/>
      <c r="U1" s="12"/>
      <c r="V1" s="12"/>
      <c r="Z1" s="12"/>
      <c r="AA1" s="12"/>
    </row>
    <row r="2" spans="1:27" ht="28.5" customHeight="1">
      <c r="A2" s="338" t="s">
        <v>138</v>
      </c>
      <c r="B2" s="338"/>
      <c r="C2" s="338"/>
      <c r="D2" s="338"/>
      <c r="E2" s="338"/>
      <c r="F2" s="338"/>
      <c r="G2" s="338"/>
      <c r="H2" s="338"/>
      <c r="I2" s="338"/>
      <c r="J2" s="338"/>
      <c r="K2" s="338"/>
      <c r="L2" s="12"/>
      <c r="P2" s="12"/>
      <c r="Q2" s="12"/>
      <c r="U2" s="12"/>
      <c r="V2" s="12"/>
      <c r="Z2" s="12"/>
      <c r="AA2" s="12"/>
    </row>
    <row r="3" spans="1:27">
      <c r="A3" s="29"/>
      <c r="B3" s="403" t="s">
        <v>708</v>
      </c>
      <c r="C3" s="403"/>
      <c r="D3" s="403"/>
      <c r="E3" s="403"/>
      <c r="F3" s="403"/>
      <c r="G3" s="403"/>
      <c r="H3" s="403"/>
      <c r="I3" s="403"/>
      <c r="J3" s="403"/>
      <c r="K3" s="403"/>
    </row>
    <row r="4" spans="1:27" s="95" customFormat="1" ht="88.5" customHeight="1">
      <c r="A4" s="93" t="s">
        <v>139</v>
      </c>
      <c r="B4" s="93" t="s">
        <v>140</v>
      </c>
      <c r="C4" s="93" t="s">
        <v>141</v>
      </c>
      <c r="D4" s="93" t="s">
        <v>709</v>
      </c>
      <c r="E4" s="93" t="s">
        <v>142</v>
      </c>
      <c r="F4" s="93" t="s">
        <v>143</v>
      </c>
      <c r="G4" s="93" t="s">
        <v>144</v>
      </c>
      <c r="H4" s="93" t="s">
        <v>145</v>
      </c>
      <c r="I4" s="94" t="s">
        <v>146</v>
      </c>
      <c r="J4" s="94" t="s">
        <v>147</v>
      </c>
      <c r="K4" s="94" t="s">
        <v>148</v>
      </c>
    </row>
    <row r="5" spans="1:27" ht="48" customHeight="1">
      <c r="A5" s="141" t="s">
        <v>419</v>
      </c>
      <c r="B5" s="142">
        <v>38051</v>
      </c>
      <c r="C5" s="142">
        <v>38070</v>
      </c>
      <c r="D5" s="143">
        <v>2</v>
      </c>
      <c r="E5" s="89" t="s">
        <v>420</v>
      </c>
      <c r="F5" s="143">
        <v>60</v>
      </c>
      <c r="G5" s="144">
        <v>44.89</v>
      </c>
      <c r="H5" s="145">
        <v>2693.4</v>
      </c>
      <c r="I5" s="146" t="s">
        <v>421</v>
      </c>
      <c r="J5" s="146" t="s">
        <v>424</v>
      </c>
      <c r="K5" s="146"/>
    </row>
    <row r="6" spans="1:27" s="92" customFormat="1" ht="38.85" customHeight="1">
      <c r="A6" s="141" t="s">
        <v>419</v>
      </c>
      <c r="B6" s="142">
        <v>38051</v>
      </c>
      <c r="C6" s="142">
        <v>38070</v>
      </c>
      <c r="D6" s="143">
        <v>2</v>
      </c>
      <c r="E6" s="89" t="s">
        <v>422</v>
      </c>
      <c r="F6" s="143">
        <v>42</v>
      </c>
      <c r="G6" s="144">
        <v>178.92</v>
      </c>
      <c r="H6" s="145">
        <v>7514.6399999999994</v>
      </c>
      <c r="I6" s="146" t="s">
        <v>423</v>
      </c>
      <c r="J6" s="146" t="s">
        <v>424</v>
      </c>
      <c r="K6" s="146"/>
    </row>
    <row r="7" spans="1:27" s="92" customFormat="1" ht="54.75" customHeight="1">
      <c r="A7" s="141" t="s">
        <v>425</v>
      </c>
      <c r="B7" s="142">
        <v>38195</v>
      </c>
      <c r="C7" s="142">
        <v>38222</v>
      </c>
      <c r="D7" s="143">
        <v>2</v>
      </c>
      <c r="E7" s="89" t="s">
        <v>426</v>
      </c>
      <c r="F7" s="143">
        <v>13</v>
      </c>
      <c r="G7" s="144">
        <v>7496</v>
      </c>
      <c r="H7" s="145">
        <v>97448</v>
      </c>
      <c r="I7" s="146" t="s">
        <v>427</v>
      </c>
      <c r="J7" s="146" t="s">
        <v>676</v>
      </c>
      <c r="K7" s="146"/>
    </row>
    <row r="8" spans="1:27" ht="63">
      <c r="A8" s="141" t="s">
        <v>428</v>
      </c>
      <c r="B8" s="142">
        <v>38341</v>
      </c>
      <c r="C8" s="142">
        <v>38341</v>
      </c>
      <c r="D8" s="143">
        <v>2</v>
      </c>
      <c r="E8" s="147" t="s">
        <v>429</v>
      </c>
      <c r="F8" s="143">
        <v>49</v>
      </c>
      <c r="G8" s="144">
        <v>3663</v>
      </c>
      <c r="H8" s="145">
        <v>179487</v>
      </c>
      <c r="I8" s="146" t="s">
        <v>430</v>
      </c>
      <c r="J8" s="146" t="s">
        <v>677</v>
      </c>
      <c r="K8" s="146"/>
    </row>
    <row r="9" spans="1:27" ht="47.25">
      <c r="A9" s="141" t="s">
        <v>431</v>
      </c>
      <c r="B9" s="142">
        <v>38387</v>
      </c>
      <c r="C9" s="142">
        <v>38383</v>
      </c>
      <c r="D9" s="143">
        <v>2</v>
      </c>
      <c r="E9" s="147" t="s">
        <v>429</v>
      </c>
      <c r="F9" s="143">
        <v>12</v>
      </c>
      <c r="G9" s="144">
        <v>3663</v>
      </c>
      <c r="H9" s="145">
        <v>43956</v>
      </c>
      <c r="I9" s="146" t="s">
        <v>430</v>
      </c>
      <c r="J9" s="146" t="s">
        <v>432</v>
      </c>
      <c r="K9" s="146"/>
    </row>
    <row r="10" spans="1:27" ht="54" customHeight="1">
      <c r="A10" s="141" t="s">
        <v>433</v>
      </c>
      <c r="B10" s="142">
        <v>38369</v>
      </c>
      <c r="C10" s="142">
        <v>38369</v>
      </c>
      <c r="D10" s="143">
        <v>2</v>
      </c>
      <c r="E10" s="147" t="s">
        <v>429</v>
      </c>
      <c r="F10" s="143">
        <v>1</v>
      </c>
      <c r="G10" s="144">
        <v>3663</v>
      </c>
      <c r="H10" s="145">
        <v>3663</v>
      </c>
      <c r="I10" s="146" t="s">
        <v>430</v>
      </c>
      <c r="J10" s="146" t="s">
        <v>434</v>
      </c>
      <c r="K10" s="146"/>
    </row>
    <row r="11" spans="1:27" ht="60" customHeight="1">
      <c r="A11" s="141" t="s">
        <v>435</v>
      </c>
      <c r="B11" s="142">
        <v>38184</v>
      </c>
      <c r="C11" s="142">
        <v>38301</v>
      </c>
      <c r="D11" s="143">
        <v>2</v>
      </c>
      <c r="E11" s="147" t="s">
        <v>436</v>
      </c>
      <c r="F11" s="143">
        <v>1</v>
      </c>
      <c r="G11" s="144">
        <v>15360</v>
      </c>
      <c r="H11" s="145">
        <v>15360</v>
      </c>
      <c r="I11" s="146" t="s">
        <v>437</v>
      </c>
      <c r="J11" s="146"/>
      <c r="K11" s="146"/>
    </row>
    <row r="12" spans="1:27" ht="29.25" customHeight="1">
      <c r="A12" s="141" t="s">
        <v>435</v>
      </c>
      <c r="B12" s="142">
        <v>38184</v>
      </c>
      <c r="C12" s="142">
        <v>38301</v>
      </c>
      <c r="D12" s="143">
        <v>2</v>
      </c>
      <c r="E12" s="147" t="s">
        <v>438</v>
      </c>
      <c r="F12" s="143">
        <v>2</v>
      </c>
      <c r="G12" s="144">
        <v>395</v>
      </c>
      <c r="H12" s="145">
        <v>790</v>
      </c>
      <c r="I12" s="146" t="s">
        <v>437</v>
      </c>
      <c r="J12" s="146"/>
      <c r="K12" s="146"/>
    </row>
    <row r="13" spans="1:27" ht="33.4" customHeight="1">
      <c r="A13" s="141" t="s">
        <v>439</v>
      </c>
      <c r="B13" s="142">
        <v>39784</v>
      </c>
      <c r="C13" s="142">
        <v>39841</v>
      </c>
      <c r="D13" s="143">
        <v>2</v>
      </c>
      <c r="E13" s="147" t="s">
        <v>440</v>
      </c>
      <c r="F13" s="143">
        <v>2</v>
      </c>
      <c r="G13" s="144">
        <v>58555</v>
      </c>
      <c r="H13" s="145">
        <v>117110</v>
      </c>
      <c r="I13" s="146" t="s">
        <v>437</v>
      </c>
      <c r="J13" s="146"/>
      <c r="K13" s="146"/>
    </row>
    <row r="14" spans="1:27" ht="35.1" customHeight="1">
      <c r="A14" s="141" t="s">
        <v>441</v>
      </c>
      <c r="B14" s="142">
        <v>39784</v>
      </c>
      <c r="C14" s="142">
        <v>39818</v>
      </c>
      <c r="D14" s="143">
        <v>1</v>
      </c>
      <c r="E14" s="147" t="s">
        <v>442</v>
      </c>
      <c r="F14" s="143">
        <v>20</v>
      </c>
      <c r="G14" s="144">
        <v>2686.01</v>
      </c>
      <c r="H14" s="145">
        <v>53720.200000000004</v>
      </c>
      <c r="I14" s="146" t="s">
        <v>437</v>
      </c>
      <c r="J14" s="146" t="s">
        <v>679</v>
      </c>
      <c r="K14" s="146" t="s">
        <v>678</v>
      </c>
    </row>
    <row r="15" spans="1:27" ht="38.65" customHeight="1">
      <c r="A15" s="141" t="s">
        <v>443</v>
      </c>
      <c r="B15" s="142">
        <v>39435</v>
      </c>
      <c r="C15" s="142">
        <v>39708</v>
      </c>
      <c r="D15" s="143">
        <v>2</v>
      </c>
      <c r="E15" s="147" t="s">
        <v>444</v>
      </c>
      <c r="F15" s="143">
        <v>20</v>
      </c>
      <c r="G15" s="144">
        <v>363.01</v>
      </c>
      <c r="H15" s="145">
        <v>7260.2</v>
      </c>
      <c r="I15" s="146" t="s">
        <v>445</v>
      </c>
      <c r="J15" s="146"/>
      <c r="K15" s="146"/>
    </row>
    <row r="16" spans="1:27" ht="34.5" customHeight="1">
      <c r="A16" s="141" t="s">
        <v>443</v>
      </c>
      <c r="B16" s="142">
        <v>39435</v>
      </c>
      <c r="C16" s="142">
        <v>39708</v>
      </c>
      <c r="D16" s="143">
        <v>2</v>
      </c>
      <c r="E16" s="147" t="s">
        <v>446</v>
      </c>
      <c r="F16" s="143">
        <v>10</v>
      </c>
      <c r="G16" s="144">
        <v>2004.51</v>
      </c>
      <c r="H16" s="145">
        <v>20045.099999999999</v>
      </c>
      <c r="I16" s="146" t="s">
        <v>445</v>
      </c>
      <c r="J16" s="146"/>
      <c r="K16" s="146"/>
    </row>
    <row r="17" spans="1:11" ht="36" customHeight="1">
      <c r="A17" s="141" t="s">
        <v>447</v>
      </c>
      <c r="B17" s="142">
        <v>40044</v>
      </c>
      <c r="C17" s="142">
        <v>40058</v>
      </c>
      <c r="D17" s="143">
        <v>1</v>
      </c>
      <c r="E17" s="147" t="s">
        <v>448</v>
      </c>
      <c r="F17" s="143">
        <v>36</v>
      </c>
      <c r="G17" s="144">
        <v>2849.8977777777782</v>
      </c>
      <c r="H17" s="145">
        <v>102596.32</v>
      </c>
      <c r="I17" s="146" t="s">
        <v>437</v>
      </c>
      <c r="J17" s="146"/>
      <c r="K17" s="146"/>
    </row>
    <row r="18" spans="1:11" ht="36" customHeight="1">
      <c r="A18" s="141" t="s">
        <v>449</v>
      </c>
      <c r="B18" s="142">
        <v>40350</v>
      </c>
      <c r="C18" s="142">
        <v>40371</v>
      </c>
      <c r="D18" s="143">
        <v>1</v>
      </c>
      <c r="E18" s="147" t="s">
        <v>450</v>
      </c>
      <c r="F18" s="143">
        <v>2</v>
      </c>
      <c r="G18" s="144">
        <v>59455</v>
      </c>
      <c r="H18" s="145">
        <v>118910</v>
      </c>
      <c r="I18" s="146" t="s">
        <v>437</v>
      </c>
      <c r="J18" s="146"/>
      <c r="K18" s="146"/>
    </row>
    <row r="19" spans="1:11" ht="36" customHeight="1">
      <c r="A19" s="141" t="s">
        <v>451</v>
      </c>
      <c r="B19" s="142">
        <v>40378</v>
      </c>
      <c r="C19" s="142">
        <v>40430</v>
      </c>
      <c r="D19" s="143">
        <v>1</v>
      </c>
      <c r="E19" s="147" t="s">
        <v>452</v>
      </c>
      <c r="F19" s="143">
        <v>70</v>
      </c>
      <c r="G19" s="144">
        <v>1716.9965714285713</v>
      </c>
      <c r="H19" s="145">
        <v>120189.75999999999</v>
      </c>
      <c r="I19" s="146" t="s">
        <v>437</v>
      </c>
      <c r="J19" s="146"/>
      <c r="K19" s="146"/>
    </row>
    <row r="20" spans="1:11" ht="36" customHeight="1">
      <c r="A20" s="141" t="s">
        <v>1158</v>
      </c>
      <c r="B20" s="142">
        <v>41038</v>
      </c>
      <c r="C20" s="142">
        <v>41081</v>
      </c>
      <c r="D20" s="143">
        <v>1</v>
      </c>
      <c r="E20" s="147" t="s">
        <v>1151</v>
      </c>
      <c r="F20" s="143">
        <v>85</v>
      </c>
      <c r="G20" s="144">
        <v>1879</v>
      </c>
      <c r="H20" s="145">
        <f t="shared" ref="H20:H25" si="0">F20*G20</f>
        <v>159715</v>
      </c>
      <c r="I20" s="146" t="s">
        <v>437</v>
      </c>
      <c r="J20" s="146"/>
      <c r="K20" s="146"/>
    </row>
    <row r="21" spans="1:11" ht="36" customHeight="1">
      <c r="A21" s="141" t="s">
        <v>1159</v>
      </c>
      <c r="B21" s="142">
        <v>41118</v>
      </c>
      <c r="C21" s="142">
        <v>41143</v>
      </c>
      <c r="D21" s="143">
        <v>1</v>
      </c>
      <c r="E21" s="147" t="s">
        <v>1151</v>
      </c>
      <c r="F21" s="143">
        <v>20</v>
      </c>
      <c r="G21" s="144">
        <v>1879</v>
      </c>
      <c r="H21" s="145">
        <f t="shared" si="0"/>
        <v>37580</v>
      </c>
      <c r="I21" s="146" t="s">
        <v>437</v>
      </c>
      <c r="J21" s="146"/>
      <c r="K21" s="146"/>
    </row>
    <row r="22" spans="1:11" ht="66.75" customHeight="1">
      <c r="A22" s="141" t="s">
        <v>1160</v>
      </c>
      <c r="B22" s="142">
        <v>41101</v>
      </c>
      <c r="C22" s="142">
        <v>41242</v>
      </c>
      <c r="D22" s="143">
        <v>1</v>
      </c>
      <c r="E22" s="147" t="s">
        <v>1480</v>
      </c>
      <c r="F22" s="143">
        <v>4</v>
      </c>
      <c r="G22" s="144">
        <v>5500</v>
      </c>
      <c r="H22" s="145">
        <f t="shared" si="0"/>
        <v>22000</v>
      </c>
      <c r="I22" s="146" t="s">
        <v>445</v>
      </c>
      <c r="J22" s="146"/>
      <c r="K22" s="146"/>
    </row>
    <row r="23" spans="1:11" ht="36" customHeight="1">
      <c r="A23" s="141" t="s">
        <v>1091</v>
      </c>
      <c r="B23" s="142">
        <v>41108</v>
      </c>
      <c r="C23" s="142">
        <v>41143</v>
      </c>
      <c r="D23" s="143">
        <v>2</v>
      </c>
      <c r="E23" s="147" t="s">
        <v>1153</v>
      </c>
      <c r="F23" s="143">
        <v>1</v>
      </c>
      <c r="G23" s="144">
        <v>59900</v>
      </c>
      <c r="H23" s="145">
        <f t="shared" si="0"/>
        <v>59900</v>
      </c>
      <c r="I23" s="146" t="s">
        <v>437</v>
      </c>
      <c r="J23" s="146"/>
      <c r="K23" s="146"/>
    </row>
    <row r="24" spans="1:11" ht="52.5" customHeight="1">
      <c r="A24" s="141" t="s">
        <v>1100</v>
      </c>
      <c r="B24" s="142">
        <v>41172</v>
      </c>
      <c r="C24" s="142">
        <v>41183</v>
      </c>
      <c r="D24" s="143">
        <v>1</v>
      </c>
      <c r="E24" s="147" t="s">
        <v>1396</v>
      </c>
      <c r="F24" s="143">
        <v>4</v>
      </c>
      <c r="G24" s="144">
        <v>9000</v>
      </c>
      <c r="H24" s="145">
        <f t="shared" si="0"/>
        <v>36000</v>
      </c>
      <c r="I24" s="146" t="s">
        <v>445</v>
      </c>
      <c r="J24" s="146"/>
      <c r="K24" s="146"/>
    </row>
    <row r="25" spans="1:11" ht="54.75" customHeight="1">
      <c r="A25" s="141" t="s">
        <v>1161</v>
      </c>
      <c r="B25" s="142">
        <v>41234</v>
      </c>
      <c r="C25" s="142">
        <v>41248</v>
      </c>
      <c r="D25" s="143">
        <v>2</v>
      </c>
      <c r="E25" s="147" t="s">
        <v>1396</v>
      </c>
      <c r="F25" s="143">
        <v>1</v>
      </c>
      <c r="G25" s="144">
        <v>9000</v>
      </c>
      <c r="H25" s="145">
        <f t="shared" si="0"/>
        <v>9000</v>
      </c>
      <c r="I25" s="146" t="s">
        <v>445</v>
      </c>
      <c r="J25" s="146"/>
      <c r="K25" s="146"/>
    </row>
    <row r="26" spans="1:11" ht="52.5" customHeight="1">
      <c r="A26" s="141" t="s">
        <v>1157</v>
      </c>
      <c r="B26" s="142">
        <v>41101</v>
      </c>
      <c r="C26" s="142">
        <v>41326</v>
      </c>
      <c r="D26" s="143">
        <v>2</v>
      </c>
      <c r="E26" s="89" t="str">
        <f>F464</f>
        <v>Lousa Digital / Quadro Branco Interativo IQBOARD Modelo MOBILE STAND</v>
      </c>
      <c r="F26" s="143">
        <v>3</v>
      </c>
      <c r="G26" s="144">
        <f>G464</f>
        <v>4300</v>
      </c>
      <c r="H26" s="145">
        <f>F26*G26</f>
        <v>12900</v>
      </c>
      <c r="I26" s="146" t="s">
        <v>445</v>
      </c>
      <c r="J26" s="90"/>
      <c r="K26" s="90"/>
    </row>
    <row r="27" spans="1:11" ht="5.25" customHeight="1">
      <c r="A27" s="91"/>
      <c r="B27" s="89"/>
      <c r="C27" s="89"/>
      <c r="D27" s="89"/>
      <c r="E27" s="89"/>
      <c r="F27" s="89"/>
      <c r="G27" s="89"/>
      <c r="H27" s="89"/>
      <c r="I27" s="90"/>
      <c r="J27" s="90"/>
      <c r="K27" s="90"/>
    </row>
    <row r="28" spans="1:11" s="29" customFormat="1" ht="15.75">
      <c r="A28" s="413" t="s">
        <v>137</v>
      </c>
      <c r="B28" s="413"/>
      <c r="C28" s="413"/>
      <c r="D28" s="413"/>
      <c r="E28" s="413"/>
      <c r="F28" s="413"/>
      <c r="G28" s="413"/>
      <c r="H28" s="413"/>
      <c r="I28" s="413"/>
      <c r="J28" s="413"/>
      <c r="K28" s="413"/>
    </row>
    <row r="29" spans="1:11" s="29" customFormat="1" ht="85.5" customHeight="1">
      <c r="A29" s="414" t="s">
        <v>26</v>
      </c>
      <c r="B29" s="414"/>
      <c r="C29" s="414"/>
      <c r="D29" s="414"/>
      <c r="E29" s="414"/>
      <c r="F29" s="414"/>
      <c r="G29" s="414"/>
      <c r="H29" s="414"/>
      <c r="I29" s="414"/>
      <c r="J29" s="414"/>
      <c r="K29" s="414"/>
    </row>
    <row r="33" spans="1:12" ht="23.25">
      <c r="A33" s="412" t="s">
        <v>1438</v>
      </c>
      <c r="B33" s="412"/>
      <c r="C33" s="412"/>
      <c r="D33" s="412"/>
      <c r="E33" s="412"/>
      <c r="F33" s="412"/>
      <c r="G33" s="412"/>
      <c r="H33" s="412"/>
      <c r="I33" s="412"/>
      <c r="J33" s="412"/>
      <c r="K33" s="412"/>
    </row>
    <row r="34" spans="1:12" ht="33.75">
      <c r="A34" s="168" t="s">
        <v>539</v>
      </c>
      <c r="B34" s="168" t="s">
        <v>139</v>
      </c>
      <c r="C34" s="168" t="s">
        <v>540</v>
      </c>
      <c r="D34" s="168" t="s">
        <v>541</v>
      </c>
      <c r="E34" s="168" t="s">
        <v>542</v>
      </c>
      <c r="F34" s="168" t="s">
        <v>543</v>
      </c>
      <c r="G34" s="168" t="s">
        <v>144</v>
      </c>
      <c r="H34" s="168" t="s">
        <v>544</v>
      </c>
      <c r="I34" s="168" t="s">
        <v>735</v>
      </c>
      <c r="J34" s="169" t="s">
        <v>545</v>
      </c>
      <c r="K34" s="169" t="s">
        <v>546</v>
      </c>
      <c r="L34" s="169" t="s">
        <v>547</v>
      </c>
    </row>
    <row r="35" spans="1:12" ht="25.5">
      <c r="A35" s="170">
        <v>1</v>
      </c>
      <c r="B35" s="206" t="s">
        <v>419</v>
      </c>
      <c r="C35" s="207">
        <v>38051</v>
      </c>
      <c r="D35" s="207">
        <v>38070</v>
      </c>
      <c r="E35" s="171">
        <v>2</v>
      </c>
      <c r="F35" s="206" t="s">
        <v>420</v>
      </c>
      <c r="G35" s="205">
        <v>44.89</v>
      </c>
      <c r="H35" s="206">
        <v>22338</v>
      </c>
      <c r="I35" s="212" t="s">
        <v>736</v>
      </c>
      <c r="J35" s="208" t="s">
        <v>548</v>
      </c>
      <c r="K35" s="206" t="s">
        <v>1570</v>
      </c>
      <c r="L35" s="172"/>
    </row>
    <row r="36" spans="1:12" ht="25.5">
      <c r="A36" s="170">
        <v>2</v>
      </c>
      <c r="B36" s="206" t="s">
        <v>419</v>
      </c>
      <c r="C36" s="207">
        <v>38051</v>
      </c>
      <c r="D36" s="207">
        <v>38070</v>
      </c>
      <c r="E36" s="171">
        <v>2</v>
      </c>
      <c r="F36" s="206" t="s">
        <v>420</v>
      </c>
      <c r="G36" s="205">
        <v>44.89</v>
      </c>
      <c r="H36" s="206">
        <v>22339</v>
      </c>
      <c r="I36" s="212" t="s">
        <v>736</v>
      </c>
      <c r="J36" s="208" t="s">
        <v>549</v>
      </c>
      <c r="K36" s="206" t="s">
        <v>1570</v>
      </c>
      <c r="L36" s="172"/>
    </row>
    <row r="37" spans="1:12" ht="25.5">
      <c r="A37" s="170">
        <v>3</v>
      </c>
      <c r="B37" s="206" t="s">
        <v>419</v>
      </c>
      <c r="C37" s="207">
        <v>38051</v>
      </c>
      <c r="D37" s="207">
        <v>38070</v>
      </c>
      <c r="E37" s="171">
        <v>2</v>
      </c>
      <c r="F37" s="206" t="s">
        <v>420</v>
      </c>
      <c r="G37" s="205">
        <v>44.89</v>
      </c>
      <c r="H37" s="206">
        <v>22340</v>
      </c>
      <c r="I37" s="212" t="s">
        <v>736</v>
      </c>
      <c r="J37" s="208" t="s">
        <v>549</v>
      </c>
      <c r="K37" s="206" t="s">
        <v>1570</v>
      </c>
      <c r="L37" s="172"/>
    </row>
    <row r="38" spans="1:12" ht="25.5">
      <c r="A38" s="170">
        <v>4</v>
      </c>
      <c r="B38" s="206" t="s">
        <v>419</v>
      </c>
      <c r="C38" s="207">
        <v>38051</v>
      </c>
      <c r="D38" s="207">
        <v>38070</v>
      </c>
      <c r="E38" s="171">
        <v>2</v>
      </c>
      <c r="F38" s="206" t="s">
        <v>420</v>
      </c>
      <c r="G38" s="205">
        <v>44.89</v>
      </c>
      <c r="H38" s="206">
        <v>22341</v>
      </c>
      <c r="I38" s="212" t="s">
        <v>736</v>
      </c>
      <c r="J38" s="208" t="s">
        <v>548</v>
      </c>
      <c r="K38" s="206" t="s">
        <v>1570</v>
      </c>
      <c r="L38" s="172"/>
    </row>
    <row r="39" spans="1:12" ht="25.5">
      <c r="A39" s="170">
        <v>5</v>
      </c>
      <c r="B39" s="206" t="s">
        <v>419</v>
      </c>
      <c r="C39" s="207">
        <v>38051</v>
      </c>
      <c r="D39" s="207">
        <v>38070</v>
      </c>
      <c r="E39" s="171">
        <v>2</v>
      </c>
      <c r="F39" s="206" t="s">
        <v>420</v>
      </c>
      <c r="G39" s="205">
        <v>44.89</v>
      </c>
      <c r="H39" s="206">
        <v>22342</v>
      </c>
      <c r="I39" s="212" t="s">
        <v>736</v>
      </c>
      <c r="J39" s="208" t="s">
        <v>549</v>
      </c>
      <c r="K39" s="206" t="s">
        <v>1570</v>
      </c>
      <c r="L39" s="172"/>
    </row>
    <row r="40" spans="1:12" ht="25.5">
      <c r="A40" s="170">
        <v>6</v>
      </c>
      <c r="B40" s="206" t="s">
        <v>419</v>
      </c>
      <c r="C40" s="207">
        <v>38051</v>
      </c>
      <c r="D40" s="207">
        <v>38070</v>
      </c>
      <c r="E40" s="171">
        <v>2</v>
      </c>
      <c r="F40" s="206" t="s">
        <v>420</v>
      </c>
      <c r="G40" s="205">
        <v>44.89</v>
      </c>
      <c r="H40" s="206">
        <v>22343</v>
      </c>
      <c r="I40" s="212" t="s">
        <v>736</v>
      </c>
      <c r="J40" s="208" t="s">
        <v>550</v>
      </c>
      <c r="K40" s="206" t="s">
        <v>1570</v>
      </c>
      <c r="L40" s="172"/>
    </row>
    <row r="41" spans="1:12" ht="25.5">
      <c r="A41" s="170">
        <v>7</v>
      </c>
      <c r="B41" s="206" t="s">
        <v>419</v>
      </c>
      <c r="C41" s="207">
        <v>38051</v>
      </c>
      <c r="D41" s="207">
        <v>38070</v>
      </c>
      <c r="E41" s="171">
        <v>2</v>
      </c>
      <c r="F41" s="206" t="s">
        <v>420</v>
      </c>
      <c r="G41" s="205">
        <v>44.89</v>
      </c>
      <c r="H41" s="206">
        <v>22344</v>
      </c>
      <c r="I41" s="212" t="s">
        <v>736</v>
      </c>
      <c r="J41" s="208" t="s">
        <v>549</v>
      </c>
      <c r="K41" s="206" t="s">
        <v>1570</v>
      </c>
      <c r="L41" s="172"/>
    </row>
    <row r="42" spans="1:12" ht="25.5">
      <c r="A42" s="170">
        <v>8</v>
      </c>
      <c r="B42" s="206" t="s">
        <v>419</v>
      </c>
      <c r="C42" s="207">
        <v>38051</v>
      </c>
      <c r="D42" s="207">
        <v>38070</v>
      </c>
      <c r="E42" s="171">
        <v>2</v>
      </c>
      <c r="F42" s="206" t="s">
        <v>420</v>
      </c>
      <c r="G42" s="205">
        <v>44.89</v>
      </c>
      <c r="H42" s="206">
        <v>22345</v>
      </c>
      <c r="I42" s="212" t="s">
        <v>736</v>
      </c>
      <c r="J42" s="208" t="s">
        <v>551</v>
      </c>
      <c r="K42" s="206" t="s">
        <v>1570</v>
      </c>
      <c r="L42" s="172"/>
    </row>
    <row r="43" spans="1:12" ht="25.5">
      <c r="A43" s="170">
        <v>9</v>
      </c>
      <c r="B43" s="206" t="s">
        <v>419</v>
      </c>
      <c r="C43" s="207">
        <v>38051</v>
      </c>
      <c r="D43" s="207">
        <v>38070</v>
      </c>
      <c r="E43" s="171">
        <v>2</v>
      </c>
      <c r="F43" s="206" t="s">
        <v>420</v>
      </c>
      <c r="G43" s="205">
        <v>44.89</v>
      </c>
      <c r="H43" s="206">
        <v>22346</v>
      </c>
      <c r="I43" s="212" t="s">
        <v>736</v>
      </c>
      <c r="J43" s="208" t="s">
        <v>551</v>
      </c>
      <c r="K43" s="206" t="s">
        <v>1570</v>
      </c>
      <c r="L43" s="172"/>
    </row>
    <row r="44" spans="1:12" ht="25.5">
      <c r="A44" s="170">
        <v>10</v>
      </c>
      <c r="B44" s="206" t="s">
        <v>419</v>
      </c>
      <c r="C44" s="207">
        <v>38051</v>
      </c>
      <c r="D44" s="207">
        <v>38070</v>
      </c>
      <c r="E44" s="171">
        <v>2</v>
      </c>
      <c r="F44" s="206" t="s">
        <v>420</v>
      </c>
      <c r="G44" s="205">
        <v>44.89</v>
      </c>
      <c r="H44" s="206">
        <v>22347</v>
      </c>
      <c r="I44" s="212" t="s">
        <v>736</v>
      </c>
      <c r="J44" s="208" t="s">
        <v>549</v>
      </c>
      <c r="K44" s="206" t="s">
        <v>1570</v>
      </c>
      <c r="L44" s="172"/>
    </row>
    <row r="45" spans="1:12" ht="25.5">
      <c r="A45" s="170">
        <v>11</v>
      </c>
      <c r="B45" s="206" t="s">
        <v>419</v>
      </c>
      <c r="C45" s="207">
        <v>38051</v>
      </c>
      <c r="D45" s="207">
        <v>38070</v>
      </c>
      <c r="E45" s="171">
        <v>2</v>
      </c>
      <c r="F45" s="206" t="s">
        <v>420</v>
      </c>
      <c r="G45" s="205">
        <v>44.89</v>
      </c>
      <c r="H45" s="206">
        <v>22348</v>
      </c>
      <c r="I45" s="212" t="s">
        <v>736</v>
      </c>
      <c r="J45" s="208" t="s">
        <v>552</v>
      </c>
      <c r="K45" s="206" t="s">
        <v>1570</v>
      </c>
      <c r="L45" s="172"/>
    </row>
    <row r="46" spans="1:12" ht="25.5">
      <c r="A46" s="170">
        <v>12</v>
      </c>
      <c r="B46" s="206" t="s">
        <v>419</v>
      </c>
      <c r="C46" s="207">
        <v>38051</v>
      </c>
      <c r="D46" s="207">
        <v>38070</v>
      </c>
      <c r="E46" s="171">
        <v>2</v>
      </c>
      <c r="F46" s="206" t="s">
        <v>420</v>
      </c>
      <c r="G46" s="205">
        <v>44.89</v>
      </c>
      <c r="H46" s="206">
        <v>22349</v>
      </c>
      <c r="I46" s="212" t="s">
        <v>736</v>
      </c>
      <c r="J46" s="208" t="s">
        <v>553</v>
      </c>
      <c r="K46" s="206" t="s">
        <v>1570</v>
      </c>
      <c r="L46" s="172"/>
    </row>
    <row r="47" spans="1:12" ht="25.5">
      <c r="A47" s="170">
        <v>13</v>
      </c>
      <c r="B47" s="206" t="s">
        <v>419</v>
      </c>
      <c r="C47" s="207">
        <v>38051</v>
      </c>
      <c r="D47" s="207">
        <v>38070</v>
      </c>
      <c r="E47" s="171">
        <v>2</v>
      </c>
      <c r="F47" s="206" t="s">
        <v>420</v>
      </c>
      <c r="G47" s="205">
        <v>44.89</v>
      </c>
      <c r="H47" s="206">
        <v>22350</v>
      </c>
      <c r="I47" s="212" t="s">
        <v>736</v>
      </c>
      <c r="J47" s="208" t="s">
        <v>554</v>
      </c>
      <c r="K47" s="206" t="s">
        <v>1570</v>
      </c>
      <c r="L47" s="172"/>
    </row>
    <row r="48" spans="1:12" ht="25.5">
      <c r="A48" s="170">
        <v>14</v>
      </c>
      <c r="B48" s="206" t="s">
        <v>419</v>
      </c>
      <c r="C48" s="207">
        <v>38051</v>
      </c>
      <c r="D48" s="207">
        <v>38070</v>
      </c>
      <c r="E48" s="171">
        <v>2</v>
      </c>
      <c r="F48" s="206" t="s">
        <v>420</v>
      </c>
      <c r="G48" s="205">
        <v>44.89</v>
      </c>
      <c r="H48" s="206">
        <v>22351</v>
      </c>
      <c r="I48" s="212" t="s">
        <v>736</v>
      </c>
      <c r="J48" s="208" t="s">
        <v>551</v>
      </c>
      <c r="K48" s="206" t="s">
        <v>1570</v>
      </c>
      <c r="L48" s="172"/>
    </row>
    <row r="49" spans="1:12" ht="25.5">
      <c r="A49" s="170">
        <v>15</v>
      </c>
      <c r="B49" s="206" t="s">
        <v>419</v>
      </c>
      <c r="C49" s="207">
        <v>38051</v>
      </c>
      <c r="D49" s="207">
        <v>38070</v>
      </c>
      <c r="E49" s="171">
        <v>2</v>
      </c>
      <c r="F49" s="206" t="s">
        <v>420</v>
      </c>
      <c r="G49" s="205">
        <v>44.89</v>
      </c>
      <c r="H49" s="206">
        <v>22352</v>
      </c>
      <c r="I49" s="212" t="s">
        <v>736</v>
      </c>
      <c r="J49" s="208" t="s">
        <v>548</v>
      </c>
      <c r="K49" s="206" t="s">
        <v>1570</v>
      </c>
      <c r="L49" s="172"/>
    </row>
    <row r="50" spans="1:12" ht="25.5">
      <c r="A50" s="170">
        <v>16</v>
      </c>
      <c r="B50" s="206" t="s">
        <v>419</v>
      </c>
      <c r="C50" s="207">
        <v>38051</v>
      </c>
      <c r="D50" s="207">
        <v>38070</v>
      </c>
      <c r="E50" s="171">
        <v>2</v>
      </c>
      <c r="F50" s="206" t="s">
        <v>420</v>
      </c>
      <c r="G50" s="205">
        <v>44.89</v>
      </c>
      <c r="H50" s="206">
        <v>22353</v>
      </c>
      <c r="I50" s="212" t="s">
        <v>736</v>
      </c>
      <c r="J50" s="208" t="s">
        <v>549</v>
      </c>
      <c r="K50" s="206" t="s">
        <v>1570</v>
      </c>
      <c r="L50" s="172"/>
    </row>
    <row r="51" spans="1:12" ht="25.5">
      <c r="A51" s="170">
        <v>17</v>
      </c>
      <c r="B51" s="206" t="s">
        <v>419</v>
      </c>
      <c r="C51" s="207">
        <v>38051</v>
      </c>
      <c r="D51" s="207">
        <v>38070</v>
      </c>
      <c r="E51" s="171">
        <v>2</v>
      </c>
      <c r="F51" s="206" t="s">
        <v>420</v>
      </c>
      <c r="G51" s="205">
        <v>44.89</v>
      </c>
      <c r="H51" s="206">
        <v>22354</v>
      </c>
      <c r="I51" s="212" t="s">
        <v>736</v>
      </c>
      <c r="J51" s="208" t="s">
        <v>551</v>
      </c>
      <c r="K51" s="206" t="s">
        <v>1570</v>
      </c>
      <c r="L51" s="172"/>
    </row>
    <row r="52" spans="1:12" ht="25.5">
      <c r="A52" s="170">
        <v>18</v>
      </c>
      <c r="B52" s="206" t="s">
        <v>419</v>
      </c>
      <c r="C52" s="207">
        <v>38051</v>
      </c>
      <c r="D52" s="207">
        <v>38070</v>
      </c>
      <c r="E52" s="171">
        <v>2</v>
      </c>
      <c r="F52" s="206" t="s">
        <v>420</v>
      </c>
      <c r="G52" s="205">
        <v>44.89</v>
      </c>
      <c r="H52" s="206">
        <v>22355</v>
      </c>
      <c r="I52" s="212" t="s">
        <v>736</v>
      </c>
      <c r="J52" s="208" t="s">
        <v>552</v>
      </c>
      <c r="K52" s="206" t="s">
        <v>1570</v>
      </c>
      <c r="L52" s="172"/>
    </row>
    <row r="53" spans="1:12" ht="25.5">
      <c r="A53" s="170">
        <v>19</v>
      </c>
      <c r="B53" s="206" t="s">
        <v>419</v>
      </c>
      <c r="C53" s="207">
        <v>38051</v>
      </c>
      <c r="D53" s="207">
        <v>38070</v>
      </c>
      <c r="E53" s="171">
        <v>2</v>
      </c>
      <c r="F53" s="206" t="s">
        <v>420</v>
      </c>
      <c r="G53" s="205">
        <v>44.89</v>
      </c>
      <c r="H53" s="206">
        <v>22356</v>
      </c>
      <c r="I53" s="212" t="s">
        <v>736</v>
      </c>
      <c r="J53" s="208" t="s">
        <v>555</v>
      </c>
      <c r="K53" s="206" t="s">
        <v>1570</v>
      </c>
      <c r="L53" s="172"/>
    </row>
    <row r="54" spans="1:12" ht="25.5">
      <c r="A54" s="170">
        <v>20</v>
      </c>
      <c r="B54" s="206" t="s">
        <v>419</v>
      </c>
      <c r="C54" s="207">
        <v>38051</v>
      </c>
      <c r="D54" s="207">
        <v>38070</v>
      </c>
      <c r="E54" s="171">
        <v>2</v>
      </c>
      <c r="F54" s="206" t="s">
        <v>420</v>
      </c>
      <c r="G54" s="205">
        <v>44.89</v>
      </c>
      <c r="H54" s="206">
        <v>22357</v>
      </c>
      <c r="I54" s="212" t="s">
        <v>736</v>
      </c>
      <c r="J54" s="208" t="s">
        <v>550</v>
      </c>
      <c r="K54" s="206" t="s">
        <v>1570</v>
      </c>
      <c r="L54" s="172"/>
    </row>
    <row r="55" spans="1:12" ht="25.5">
      <c r="A55" s="170">
        <v>21</v>
      </c>
      <c r="B55" s="206" t="s">
        <v>419</v>
      </c>
      <c r="C55" s="207">
        <v>38051</v>
      </c>
      <c r="D55" s="207">
        <v>38070</v>
      </c>
      <c r="E55" s="171">
        <v>2</v>
      </c>
      <c r="F55" s="206" t="s">
        <v>420</v>
      </c>
      <c r="G55" s="205">
        <v>44.89</v>
      </c>
      <c r="H55" s="206">
        <v>22358</v>
      </c>
      <c r="I55" s="212" t="s">
        <v>736</v>
      </c>
      <c r="J55" s="208" t="s">
        <v>553</v>
      </c>
      <c r="K55" s="206" t="s">
        <v>1570</v>
      </c>
      <c r="L55" s="172"/>
    </row>
    <row r="56" spans="1:12" ht="25.5">
      <c r="A56" s="170">
        <v>22</v>
      </c>
      <c r="B56" s="206" t="s">
        <v>419</v>
      </c>
      <c r="C56" s="207">
        <v>38051</v>
      </c>
      <c r="D56" s="207">
        <v>38070</v>
      </c>
      <c r="E56" s="171">
        <v>2</v>
      </c>
      <c r="F56" s="206" t="s">
        <v>420</v>
      </c>
      <c r="G56" s="205">
        <v>44.89</v>
      </c>
      <c r="H56" s="206">
        <v>22359</v>
      </c>
      <c r="I56" s="212" t="s">
        <v>736</v>
      </c>
      <c r="J56" s="208" t="s">
        <v>551</v>
      </c>
      <c r="K56" s="206" t="s">
        <v>1570</v>
      </c>
      <c r="L56" s="172"/>
    </row>
    <row r="57" spans="1:12" ht="25.5">
      <c r="A57" s="170">
        <v>23</v>
      </c>
      <c r="B57" s="206" t="s">
        <v>419</v>
      </c>
      <c r="C57" s="207">
        <v>38051</v>
      </c>
      <c r="D57" s="207">
        <v>38070</v>
      </c>
      <c r="E57" s="171">
        <v>2</v>
      </c>
      <c r="F57" s="206" t="s">
        <v>420</v>
      </c>
      <c r="G57" s="205">
        <v>44.89</v>
      </c>
      <c r="H57" s="206">
        <v>22360</v>
      </c>
      <c r="I57" s="212" t="s">
        <v>736</v>
      </c>
      <c r="J57" s="208" t="s">
        <v>548</v>
      </c>
      <c r="K57" s="206" t="s">
        <v>1570</v>
      </c>
      <c r="L57" s="172"/>
    </row>
    <row r="58" spans="1:12" ht="25.5">
      <c r="A58" s="170">
        <v>24</v>
      </c>
      <c r="B58" s="206" t="s">
        <v>419</v>
      </c>
      <c r="C58" s="207">
        <v>38051</v>
      </c>
      <c r="D58" s="207">
        <v>38070</v>
      </c>
      <c r="E58" s="171">
        <v>2</v>
      </c>
      <c r="F58" s="206" t="s">
        <v>420</v>
      </c>
      <c r="G58" s="205">
        <v>44.89</v>
      </c>
      <c r="H58" s="206">
        <v>22361</v>
      </c>
      <c r="I58" s="212" t="s">
        <v>736</v>
      </c>
      <c r="J58" s="208" t="s">
        <v>556</v>
      </c>
      <c r="K58" s="206" t="s">
        <v>1570</v>
      </c>
      <c r="L58" s="172"/>
    </row>
    <row r="59" spans="1:12" ht="25.5">
      <c r="A59" s="170">
        <v>25</v>
      </c>
      <c r="B59" s="206" t="s">
        <v>419</v>
      </c>
      <c r="C59" s="207">
        <v>38051</v>
      </c>
      <c r="D59" s="207">
        <v>38070</v>
      </c>
      <c r="E59" s="171">
        <v>2</v>
      </c>
      <c r="F59" s="206" t="s">
        <v>420</v>
      </c>
      <c r="G59" s="205">
        <v>44.89</v>
      </c>
      <c r="H59" s="206">
        <v>22362</v>
      </c>
      <c r="I59" s="212" t="s">
        <v>736</v>
      </c>
      <c r="J59" s="208" t="s">
        <v>549</v>
      </c>
      <c r="K59" s="206" t="s">
        <v>1570</v>
      </c>
      <c r="L59" s="172"/>
    </row>
    <row r="60" spans="1:12" ht="25.5">
      <c r="A60" s="170">
        <v>26</v>
      </c>
      <c r="B60" s="206" t="s">
        <v>419</v>
      </c>
      <c r="C60" s="207">
        <v>38051</v>
      </c>
      <c r="D60" s="207">
        <v>38070</v>
      </c>
      <c r="E60" s="171">
        <v>2</v>
      </c>
      <c r="F60" s="206" t="s">
        <v>420</v>
      </c>
      <c r="G60" s="205">
        <v>44.89</v>
      </c>
      <c r="H60" s="206">
        <v>22363</v>
      </c>
      <c r="I60" s="212" t="s">
        <v>736</v>
      </c>
      <c r="J60" s="208" t="s">
        <v>551</v>
      </c>
      <c r="K60" s="206" t="s">
        <v>1570</v>
      </c>
      <c r="L60" s="172"/>
    </row>
    <row r="61" spans="1:12" ht="25.5">
      <c r="A61" s="170">
        <v>27</v>
      </c>
      <c r="B61" s="206" t="s">
        <v>419</v>
      </c>
      <c r="C61" s="207">
        <v>38051</v>
      </c>
      <c r="D61" s="207">
        <v>38070</v>
      </c>
      <c r="E61" s="171">
        <v>2</v>
      </c>
      <c r="F61" s="206" t="s">
        <v>420</v>
      </c>
      <c r="G61" s="205">
        <v>44.89</v>
      </c>
      <c r="H61" s="206">
        <v>22364</v>
      </c>
      <c r="I61" s="212" t="s">
        <v>736</v>
      </c>
      <c r="J61" s="208" t="s">
        <v>551</v>
      </c>
      <c r="K61" s="206" t="s">
        <v>1570</v>
      </c>
      <c r="L61" s="172"/>
    </row>
    <row r="62" spans="1:12" ht="25.5">
      <c r="A62" s="170">
        <v>28</v>
      </c>
      <c r="B62" s="206" t="s">
        <v>419</v>
      </c>
      <c r="C62" s="207">
        <v>38051</v>
      </c>
      <c r="D62" s="207">
        <v>38070</v>
      </c>
      <c r="E62" s="171">
        <v>2</v>
      </c>
      <c r="F62" s="206" t="s">
        <v>420</v>
      </c>
      <c r="G62" s="205">
        <v>44.89</v>
      </c>
      <c r="H62" s="206">
        <v>22365</v>
      </c>
      <c r="I62" s="212" t="s">
        <v>736</v>
      </c>
      <c r="J62" s="208" t="s">
        <v>549</v>
      </c>
      <c r="K62" s="206" t="s">
        <v>1570</v>
      </c>
      <c r="L62" s="172"/>
    </row>
    <row r="63" spans="1:12" ht="25.5">
      <c r="A63" s="170">
        <v>29</v>
      </c>
      <c r="B63" s="206" t="s">
        <v>419</v>
      </c>
      <c r="C63" s="207">
        <v>38051</v>
      </c>
      <c r="D63" s="207">
        <v>38070</v>
      </c>
      <c r="E63" s="171">
        <v>2</v>
      </c>
      <c r="F63" s="206" t="s">
        <v>420</v>
      </c>
      <c r="G63" s="205">
        <v>44.89</v>
      </c>
      <c r="H63" s="206">
        <v>22366</v>
      </c>
      <c r="I63" s="212" t="s">
        <v>736</v>
      </c>
      <c r="J63" s="208" t="s">
        <v>551</v>
      </c>
      <c r="K63" s="206" t="s">
        <v>1570</v>
      </c>
      <c r="L63" s="172"/>
    </row>
    <row r="64" spans="1:12" ht="25.5">
      <c r="A64" s="170">
        <v>30</v>
      </c>
      <c r="B64" s="206" t="s">
        <v>419</v>
      </c>
      <c r="C64" s="207">
        <v>38051</v>
      </c>
      <c r="D64" s="207">
        <v>38070</v>
      </c>
      <c r="E64" s="171">
        <v>2</v>
      </c>
      <c r="F64" s="206" t="s">
        <v>420</v>
      </c>
      <c r="G64" s="205">
        <v>44.89</v>
      </c>
      <c r="H64" s="206">
        <v>22367</v>
      </c>
      <c r="I64" s="212" t="s">
        <v>736</v>
      </c>
      <c r="J64" s="208" t="s">
        <v>551</v>
      </c>
      <c r="K64" s="206" t="s">
        <v>1570</v>
      </c>
      <c r="L64" s="172"/>
    </row>
    <row r="65" spans="1:12" ht="25.5">
      <c r="A65" s="170">
        <v>31</v>
      </c>
      <c r="B65" s="206" t="s">
        <v>419</v>
      </c>
      <c r="C65" s="207">
        <v>38051</v>
      </c>
      <c r="D65" s="207">
        <v>38070</v>
      </c>
      <c r="E65" s="171">
        <v>2</v>
      </c>
      <c r="F65" s="206" t="s">
        <v>420</v>
      </c>
      <c r="G65" s="205">
        <v>44.89</v>
      </c>
      <c r="H65" s="206">
        <v>22368</v>
      </c>
      <c r="I65" s="212" t="s">
        <v>736</v>
      </c>
      <c r="J65" s="208" t="s">
        <v>551</v>
      </c>
      <c r="K65" s="206" t="s">
        <v>1570</v>
      </c>
      <c r="L65" s="172"/>
    </row>
    <row r="66" spans="1:12" ht="25.5">
      <c r="A66" s="170">
        <v>32</v>
      </c>
      <c r="B66" s="206" t="s">
        <v>419</v>
      </c>
      <c r="C66" s="207">
        <v>38051</v>
      </c>
      <c r="D66" s="207">
        <v>38070</v>
      </c>
      <c r="E66" s="171">
        <v>2</v>
      </c>
      <c r="F66" s="206" t="s">
        <v>420</v>
      </c>
      <c r="G66" s="205">
        <v>44.89</v>
      </c>
      <c r="H66" s="206">
        <v>22369</v>
      </c>
      <c r="I66" s="212" t="s">
        <v>736</v>
      </c>
      <c r="J66" s="208" t="s">
        <v>551</v>
      </c>
      <c r="K66" s="206" t="s">
        <v>1570</v>
      </c>
      <c r="L66" s="172"/>
    </row>
    <row r="67" spans="1:12" ht="25.5">
      <c r="A67" s="170">
        <v>33</v>
      </c>
      <c r="B67" s="206" t="s">
        <v>419</v>
      </c>
      <c r="C67" s="207">
        <v>38051</v>
      </c>
      <c r="D67" s="207">
        <v>38070</v>
      </c>
      <c r="E67" s="171">
        <v>2</v>
      </c>
      <c r="F67" s="206" t="s">
        <v>420</v>
      </c>
      <c r="G67" s="205">
        <v>44.89</v>
      </c>
      <c r="H67" s="206">
        <v>22370</v>
      </c>
      <c r="I67" s="212"/>
      <c r="J67" s="208" t="s">
        <v>557</v>
      </c>
      <c r="K67" s="206" t="s">
        <v>557</v>
      </c>
      <c r="L67" s="172"/>
    </row>
    <row r="68" spans="1:12" ht="25.5">
      <c r="A68" s="170">
        <v>34</v>
      </c>
      <c r="B68" s="206" t="s">
        <v>419</v>
      </c>
      <c r="C68" s="207">
        <v>38051</v>
      </c>
      <c r="D68" s="207">
        <v>38070</v>
      </c>
      <c r="E68" s="171">
        <v>2</v>
      </c>
      <c r="F68" s="206" t="s">
        <v>420</v>
      </c>
      <c r="G68" s="205">
        <v>44.89</v>
      </c>
      <c r="H68" s="206">
        <v>22371</v>
      </c>
      <c r="I68" s="212" t="s">
        <v>736</v>
      </c>
      <c r="J68" s="208" t="s">
        <v>556</v>
      </c>
      <c r="K68" s="206" t="s">
        <v>1570</v>
      </c>
      <c r="L68" s="172"/>
    </row>
    <row r="69" spans="1:12" ht="25.5">
      <c r="A69" s="170">
        <v>35</v>
      </c>
      <c r="B69" s="206" t="s">
        <v>419</v>
      </c>
      <c r="C69" s="207">
        <v>38051</v>
      </c>
      <c r="D69" s="207">
        <v>38070</v>
      </c>
      <c r="E69" s="171">
        <v>2</v>
      </c>
      <c r="F69" s="206" t="s">
        <v>420</v>
      </c>
      <c r="G69" s="205">
        <v>44.89</v>
      </c>
      <c r="H69" s="206">
        <v>22372</v>
      </c>
      <c r="I69" s="212" t="s">
        <v>736</v>
      </c>
      <c r="J69" s="208" t="s">
        <v>551</v>
      </c>
      <c r="K69" s="206" t="s">
        <v>1570</v>
      </c>
      <c r="L69" s="172"/>
    </row>
    <row r="70" spans="1:12" ht="25.5">
      <c r="A70" s="170">
        <v>36</v>
      </c>
      <c r="B70" s="206" t="s">
        <v>419</v>
      </c>
      <c r="C70" s="207">
        <v>38051</v>
      </c>
      <c r="D70" s="207">
        <v>38070</v>
      </c>
      <c r="E70" s="171">
        <v>2</v>
      </c>
      <c r="F70" s="206" t="s">
        <v>420</v>
      </c>
      <c r="G70" s="205">
        <v>44.89</v>
      </c>
      <c r="H70" s="206">
        <v>22373</v>
      </c>
      <c r="I70" s="212" t="s">
        <v>736</v>
      </c>
      <c r="J70" s="208" t="s">
        <v>551</v>
      </c>
      <c r="K70" s="206" t="s">
        <v>1570</v>
      </c>
      <c r="L70" s="172"/>
    </row>
    <row r="71" spans="1:12" ht="25.5">
      <c r="A71" s="170">
        <v>37</v>
      </c>
      <c r="B71" s="206" t="s">
        <v>419</v>
      </c>
      <c r="C71" s="207">
        <v>38051</v>
      </c>
      <c r="D71" s="207">
        <v>38070</v>
      </c>
      <c r="E71" s="171">
        <v>2</v>
      </c>
      <c r="F71" s="206" t="s">
        <v>420</v>
      </c>
      <c r="G71" s="205">
        <v>44.89</v>
      </c>
      <c r="H71" s="206">
        <v>22374</v>
      </c>
      <c r="I71" s="212" t="s">
        <v>736</v>
      </c>
      <c r="J71" s="208" t="s">
        <v>551</v>
      </c>
      <c r="K71" s="206" t="s">
        <v>1570</v>
      </c>
      <c r="L71" s="172"/>
    </row>
    <row r="72" spans="1:12" ht="25.5">
      <c r="A72" s="170">
        <v>38</v>
      </c>
      <c r="B72" s="206" t="s">
        <v>419</v>
      </c>
      <c r="C72" s="207">
        <v>38051</v>
      </c>
      <c r="D72" s="207">
        <v>38070</v>
      </c>
      <c r="E72" s="171">
        <v>2</v>
      </c>
      <c r="F72" s="206" t="s">
        <v>420</v>
      </c>
      <c r="G72" s="205">
        <v>44.89</v>
      </c>
      <c r="H72" s="206">
        <v>22375</v>
      </c>
      <c r="I72" s="212" t="s">
        <v>736</v>
      </c>
      <c r="J72" s="208" t="s">
        <v>549</v>
      </c>
      <c r="K72" s="206" t="s">
        <v>1570</v>
      </c>
      <c r="L72" s="172"/>
    </row>
    <row r="73" spans="1:12" ht="25.5">
      <c r="A73" s="170">
        <v>39</v>
      </c>
      <c r="B73" s="206" t="s">
        <v>419</v>
      </c>
      <c r="C73" s="207">
        <v>38051</v>
      </c>
      <c r="D73" s="207">
        <v>38070</v>
      </c>
      <c r="E73" s="171">
        <v>2</v>
      </c>
      <c r="F73" s="206" t="s">
        <v>420</v>
      </c>
      <c r="G73" s="205">
        <v>44.89</v>
      </c>
      <c r="H73" s="206">
        <v>22376</v>
      </c>
      <c r="I73" s="212" t="s">
        <v>736</v>
      </c>
      <c r="J73" s="208" t="s">
        <v>551</v>
      </c>
      <c r="K73" s="206" t="s">
        <v>1570</v>
      </c>
      <c r="L73" s="172"/>
    </row>
    <row r="74" spans="1:12" ht="25.5">
      <c r="A74" s="170">
        <v>40</v>
      </c>
      <c r="B74" s="206" t="s">
        <v>419</v>
      </c>
      <c r="C74" s="207">
        <v>38051</v>
      </c>
      <c r="D74" s="207">
        <v>38070</v>
      </c>
      <c r="E74" s="171">
        <v>2</v>
      </c>
      <c r="F74" s="206" t="s">
        <v>420</v>
      </c>
      <c r="G74" s="205">
        <v>44.89</v>
      </c>
      <c r="H74" s="206">
        <v>22377</v>
      </c>
      <c r="I74" s="212" t="s">
        <v>736</v>
      </c>
      <c r="J74" s="208" t="s">
        <v>548</v>
      </c>
      <c r="K74" s="206" t="s">
        <v>1570</v>
      </c>
      <c r="L74" s="172"/>
    </row>
    <row r="75" spans="1:12" ht="25.5">
      <c r="A75" s="170">
        <v>41</v>
      </c>
      <c r="B75" s="206" t="s">
        <v>419</v>
      </c>
      <c r="C75" s="207">
        <v>38051</v>
      </c>
      <c r="D75" s="207">
        <v>38070</v>
      </c>
      <c r="E75" s="171">
        <v>2</v>
      </c>
      <c r="F75" s="206" t="s">
        <v>420</v>
      </c>
      <c r="G75" s="205">
        <v>44.89</v>
      </c>
      <c r="H75" s="206">
        <v>22378</v>
      </c>
      <c r="I75" s="212" t="s">
        <v>736</v>
      </c>
      <c r="J75" s="208" t="s">
        <v>549</v>
      </c>
      <c r="K75" s="206" t="s">
        <v>1570</v>
      </c>
      <c r="L75" s="172"/>
    </row>
    <row r="76" spans="1:12" ht="25.5">
      <c r="A76" s="170">
        <v>42</v>
      </c>
      <c r="B76" s="206" t="s">
        <v>419</v>
      </c>
      <c r="C76" s="207">
        <v>38051</v>
      </c>
      <c r="D76" s="207">
        <v>38070</v>
      </c>
      <c r="E76" s="171">
        <v>2</v>
      </c>
      <c r="F76" s="206" t="s">
        <v>420</v>
      </c>
      <c r="G76" s="205">
        <v>44.89</v>
      </c>
      <c r="H76" s="206">
        <v>22379</v>
      </c>
      <c r="I76" s="212" t="s">
        <v>736</v>
      </c>
      <c r="J76" s="208" t="s">
        <v>548</v>
      </c>
      <c r="K76" s="206" t="s">
        <v>1570</v>
      </c>
      <c r="L76" s="172"/>
    </row>
    <row r="77" spans="1:12" ht="25.5">
      <c r="A77" s="170">
        <v>43</v>
      </c>
      <c r="B77" s="206" t="s">
        <v>419</v>
      </c>
      <c r="C77" s="207">
        <v>38051</v>
      </c>
      <c r="D77" s="207">
        <v>38070</v>
      </c>
      <c r="E77" s="171">
        <v>2</v>
      </c>
      <c r="F77" s="206" t="s">
        <v>420</v>
      </c>
      <c r="G77" s="205">
        <v>44.89</v>
      </c>
      <c r="H77" s="206">
        <v>22380</v>
      </c>
      <c r="I77" s="212" t="s">
        <v>736</v>
      </c>
      <c r="J77" s="208" t="s">
        <v>552</v>
      </c>
      <c r="K77" s="206" t="s">
        <v>1570</v>
      </c>
      <c r="L77" s="172"/>
    </row>
    <row r="78" spans="1:12" ht="25.5">
      <c r="A78" s="170">
        <v>44</v>
      </c>
      <c r="B78" s="206" t="s">
        <v>419</v>
      </c>
      <c r="C78" s="207">
        <v>38051</v>
      </c>
      <c r="D78" s="207">
        <v>38070</v>
      </c>
      <c r="E78" s="171">
        <v>2</v>
      </c>
      <c r="F78" s="206" t="s">
        <v>420</v>
      </c>
      <c r="G78" s="205">
        <v>44.89</v>
      </c>
      <c r="H78" s="206">
        <v>22381</v>
      </c>
      <c r="I78" s="212" t="s">
        <v>736</v>
      </c>
      <c r="J78" s="208" t="s">
        <v>551</v>
      </c>
      <c r="K78" s="206" t="s">
        <v>1570</v>
      </c>
      <c r="L78" s="172"/>
    </row>
    <row r="79" spans="1:12" ht="25.5">
      <c r="A79" s="170">
        <v>45</v>
      </c>
      <c r="B79" s="206" t="s">
        <v>419</v>
      </c>
      <c r="C79" s="207">
        <v>38051</v>
      </c>
      <c r="D79" s="207">
        <v>38070</v>
      </c>
      <c r="E79" s="171">
        <v>2</v>
      </c>
      <c r="F79" s="206" t="s">
        <v>420</v>
      </c>
      <c r="G79" s="205">
        <v>44.89</v>
      </c>
      <c r="H79" s="206">
        <v>22382</v>
      </c>
      <c r="I79" s="212" t="s">
        <v>736</v>
      </c>
      <c r="J79" s="208" t="s">
        <v>552</v>
      </c>
      <c r="K79" s="206" t="s">
        <v>1570</v>
      </c>
      <c r="L79" s="172"/>
    </row>
    <row r="80" spans="1:12" ht="25.5">
      <c r="A80" s="170">
        <v>46</v>
      </c>
      <c r="B80" s="206" t="s">
        <v>419</v>
      </c>
      <c r="C80" s="207">
        <v>38051</v>
      </c>
      <c r="D80" s="207">
        <v>38070</v>
      </c>
      <c r="E80" s="171">
        <v>2</v>
      </c>
      <c r="F80" s="206" t="s">
        <v>420</v>
      </c>
      <c r="G80" s="205">
        <v>44.89</v>
      </c>
      <c r="H80" s="206">
        <v>22383</v>
      </c>
      <c r="I80" s="212" t="s">
        <v>736</v>
      </c>
      <c r="J80" s="208" t="s">
        <v>551</v>
      </c>
      <c r="K80" s="206" t="s">
        <v>1570</v>
      </c>
      <c r="L80" s="172"/>
    </row>
    <row r="81" spans="1:12" ht="25.5">
      <c r="A81" s="170">
        <v>47</v>
      </c>
      <c r="B81" s="206" t="s">
        <v>419</v>
      </c>
      <c r="C81" s="207">
        <v>38051</v>
      </c>
      <c r="D81" s="207">
        <v>38070</v>
      </c>
      <c r="E81" s="171">
        <v>2</v>
      </c>
      <c r="F81" s="206" t="s">
        <v>420</v>
      </c>
      <c r="G81" s="205">
        <v>44.89</v>
      </c>
      <c r="H81" s="206">
        <v>22384</v>
      </c>
      <c r="I81" s="212" t="s">
        <v>736</v>
      </c>
      <c r="J81" s="208" t="s">
        <v>556</v>
      </c>
      <c r="K81" s="206" t="s">
        <v>1570</v>
      </c>
      <c r="L81" s="172"/>
    </row>
    <row r="82" spans="1:12" ht="25.5">
      <c r="A82" s="170">
        <v>48</v>
      </c>
      <c r="B82" s="206" t="s">
        <v>419</v>
      </c>
      <c r="C82" s="207">
        <v>38051</v>
      </c>
      <c r="D82" s="207">
        <v>38070</v>
      </c>
      <c r="E82" s="171">
        <v>2</v>
      </c>
      <c r="F82" s="206" t="s">
        <v>420</v>
      </c>
      <c r="G82" s="205">
        <v>44.89</v>
      </c>
      <c r="H82" s="206">
        <v>22385</v>
      </c>
      <c r="I82" s="212" t="s">
        <v>736</v>
      </c>
      <c r="J82" s="208" t="s">
        <v>555</v>
      </c>
      <c r="K82" s="206" t="s">
        <v>1570</v>
      </c>
      <c r="L82" s="172"/>
    </row>
    <row r="83" spans="1:12" ht="25.5">
      <c r="A83" s="170">
        <v>49</v>
      </c>
      <c r="B83" s="206" t="s">
        <v>419</v>
      </c>
      <c r="C83" s="207">
        <v>38051</v>
      </c>
      <c r="D83" s="207">
        <v>38070</v>
      </c>
      <c r="E83" s="171">
        <v>2</v>
      </c>
      <c r="F83" s="206" t="s">
        <v>420</v>
      </c>
      <c r="G83" s="205">
        <v>44.89</v>
      </c>
      <c r="H83" s="206">
        <v>22386</v>
      </c>
      <c r="I83" s="212" t="s">
        <v>736</v>
      </c>
      <c r="J83" s="208" t="s">
        <v>551</v>
      </c>
      <c r="K83" s="206" t="s">
        <v>1570</v>
      </c>
      <c r="L83" s="172"/>
    </row>
    <row r="84" spans="1:12" ht="25.5">
      <c r="A84" s="170">
        <v>50</v>
      </c>
      <c r="B84" s="206" t="s">
        <v>419</v>
      </c>
      <c r="C84" s="207">
        <v>38051</v>
      </c>
      <c r="D84" s="207">
        <v>38070</v>
      </c>
      <c r="E84" s="171">
        <v>2</v>
      </c>
      <c r="F84" s="206" t="s">
        <v>420</v>
      </c>
      <c r="G84" s="205">
        <v>44.89</v>
      </c>
      <c r="H84" s="206">
        <v>22387</v>
      </c>
      <c r="I84" s="212" t="s">
        <v>736</v>
      </c>
      <c r="J84" s="208" t="s">
        <v>549</v>
      </c>
      <c r="K84" s="206" t="s">
        <v>1570</v>
      </c>
      <c r="L84" s="172"/>
    </row>
    <row r="85" spans="1:12" ht="25.5">
      <c r="A85" s="170">
        <v>51</v>
      </c>
      <c r="B85" s="206" t="s">
        <v>419</v>
      </c>
      <c r="C85" s="207">
        <v>38051</v>
      </c>
      <c r="D85" s="207">
        <v>38070</v>
      </c>
      <c r="E85" s="171">
        <v>2</v>
      </c>
      <c r="F85" s="206" t="s">
        <v>420</v>
      </c>
      <c r="G85" s="205">
        <v>44.89</v>
      </c>
      <c r="H85" s="206">
        <v>22388</v>
      </c>
      <c r="I85" s="212" t="s">
        <v>736</v>
      </c>
      <c r="J85" s="208" t="s">
        <v>549</v>
      </c>
      <c r="K85" s="206" t="s">
        <v>1570</v>
      </c>
      <c r="L85" s="172"/>
    </row>
    <row r="86" spans="1:12" ht="25.5">
      <c r="A86" s="170">
        <v>52</v>
      </c>
      <c r="B86" s="206" t="s">
        <v>419</v>
      </c>
      <c r="C86" s="207">
        <v>38051</v>
      </c>
      <c r="D86" s="207">
        <v>38070</v>
      </c>
      <c r="E86" s="171">
        <v>2</v>
      </c>
      <c r="F86" s="206" t="s">
        <v>420</v>
      </c>
      <c r="G86" s="205">
        <v>44.89</v>
      </c>
      <c r="H86" s="206">
        <v>22389</v>
      </c>
      <c r="I86" s="212" t="s">
        <v>736</v>
      </c>
      <c r="J86" s="208" t="s">
        <v>556</v>
      </c>
      <c r="K86" s="206" t="s">
        <v>1570</v>
      </c>
      <c r="L86" s="172"/>
    </row>
    <row r="87" spans="1:12" ht="25.5">
      <c r="A87" s="170">
        <v>53</v>
      </c>
      <c r="B87" s="206" t="s">
        <v>419</v>
      </c>
      <c r="C87" s="207">
        <v>38051</v>
      </c>
      <c r="D87" s="207">
        <v>38070</v>
      </c>
      <c r="E87" s="171">
        <v>2</v>
      </c>
      <c r="F87" s="206" t="s">
        <v>420</v>
      </c>
      <c r="G87" s="205">
        <v>44.89</v>
      </c>
      <c r="H87" s="206">
        <v>22390</v>
      </c>
      <c r="I87" s="212"/>
      <c r="J87" s="208" t="s">
        <v>557</v>
      </c>
      <c r="K87" s="206" t="s">
        <v>557</v>
      </c>
      <c r="L87" s="172"/>
    </row>
    <row r="88" spans="1:12" ht="25.5">
      <c r="A88" s="170">
        <v>54</v>
      </c>
      <c r="B88" s="206" t="s">
        <v>419</v>
      </c>
      <c r="C88" s="207">
        <v>38051</v>
      </c>
      <c r="D88" s="207">
        <v>38070</v>
      </c>
      <c r="E88" s="171">
        <v>2</v>
      </c>
      <c r="F88" s="206" t="s">
        <v>420</v>
      </c>
      <c r="G88" s="205">
        <v>44.89</v>
      </c>
      <c r="H88" s="206">
        <v>22391</v>
      </c>
      <c r="I88" s="212" t="s">
        <v>736</v>
      </c>
      <c r="J88" s="208" t="s">
        <v>551</v>
      </c>
      <c r="K88" s="206" t="s">
        <v>1570</v>
      </c>
      <c r="L88" s="172"/>
    </row>
    <row r="89" spans="1:12" ht="25.5">
      <c r="A89" s="170">
        <v>55</v>
      </c>
      <c r="B89" s="206" t="s">
        <v>419</v>
      </c>
      <c r="C89" s="207">
        <v>38051</v>
      </c>
      <c r="D89" s="207">
        <v>38070</v>
      </c>
      <c r="E89" s="171">
        <v>2</v>
      </c>
      <c r="F89" s="206" t="s">
        <v>420</v>
      </c>
      <c r="G89" s="205">
        <v>44.89</v>
      </c>
      <c r="H89" s="206">
        <v>22392</v>
      </c>
      <c r="I89" s="212" t="s">
        <v>736</v>
      </c>
      <c r="J89" s="208" t="s">
        <v>549</v>
      </c>
      <c r="K89" s="206" t="s">
        <v>1570</v>
      </c>
      <c r="L89" s="172"/>
    </row>
    <row r="90" spans="1:12" ht="25.5">
      <c r="A90" s="170">
        <v>56</v>
      </c>
      <c r="B90" s="206" t="s">
        <v>419</v>
      </c>
      <c r="C90" s="207">
        <v>38051</v>
      </c>
      <c r="D90" s="207">
        <v>38070</v>
      </c>
      <c r="E90" s="171">
        <v>2</v>
      </c>
      <c r="F90" s="206" t="s">
        <v>420</v>
      </c>
      <c r="G90" s="205">
        <v>44.89</v>
      </c>
      <c r="H90" s="206">
        <v>22393</v>
      </c>
      <c r="I90" s="212" t="s">
        <v>736</v>
      </c>
      <c r="J90" s="208" t="s">
        <v>556</v>
      </c>
      <c r="K90" s="206" t="s">
        <v>1570</v>
      </c>
      <c r="L90" s="172"/>
    </row>
    <row r="91" spans="1:12" ht="25.5">
      <c r="A91" s="170">
        <v>57</v>
      </c>
      <c r="B91" s="206" t="s">
        <v>419</v>
      </c>
      <c r="C91" s="207">
        <v>38051</v>
      </c>
      <c r="D91" s="207">
        <v>38070</v>
      </c>
      <c r="E91" s="171">
        <v>2</v>
      </c>
      <c r="F91" s="206" t="s">
        <v>420</v>
      </c>
      <c r="G91" s="205">
        <v>44.89</v>
      </c>
      <c r="H91" s="206">
        <v>22394</v>
      </c>
      <c r="I91" s="212" t="s">
        <v>736</v>
      </c>
      <c r="J91" s="208" t="s">
        <v>549</v>
      </c>
      <c r="K91" s="206" t="s">
        <v>1570</v>
      </c>
      <c r="L91" s="172"/>
    </row>
    <row r="92" spans="1:12" ht="25.5">
      <c r="A92" s="170">
        <v>58</v>
      </c>
      <c r="B92" s="206" t="s">
        <v>419</v>
      </c>
      <c r="C92" s="207">
        <v>38051</v>
      </c>
      <c r="D92" s="207">
        <v>38070</v>
      </c>
      <c r="E92" s="171">
        <v>2</v>
      </c>
      <c r="F92" s="206" t="s">
        <v>420</v>
      </c>
      <c r="G92" s="205">
        <v>44.89</v>
      </c>
      <c r="H92" s="206">
        <v>22395</v>
      </c>
      <c r="I92" s="212" t="s">
        <v>736</v>
      </c>
      <c r="J92" s="208" t="s">
        <v>551</v>
      </c>
      <c r="K92" s="206" t="s">
        <v>1570</v>
      </c>
      <c r="L92" s="172"/>
    </row>
    <row r="93" spans="1:12" ht="25.5">
      <c r="A93" s="170">
        <v>59</v>
      </c>
      <c r="B93" s="206" t="s">
        <v>419</v>
      </c>
      <c r="C93" s="207">
        <v>38051</v>
      </c>
      <c r="D93" s="207">
        <v>38070</v>
      </c>
      <c r="E93" s="171">
        <v>2</v>
      </c>
      <c r="F93" s="206" t="s">
        <v>420</v>
      </c>
      <c r="G93" s="205">
        <v>44.89</v>
      </c>
      <c r="H93" s="206">
        <v>22396</v>
      </c>
      <c r="I93" s="212" t="s">
        <v>736</v>
      </c>
      <c r="J93" s="208" t="s">
        <v>551</v>
      </c>
      <c r="K93" s="206" t="s">
        <v>1570</v>
      </c>
      <c r="L93" s="172"/>
    </row>
    <row r="94" spans="1:12" ht="25.5">
      <c r="A94" s="170">
        <v>60</v>
      </c>
      <c r="B94" s="206" t="s">
        <v>419</v>
      </c>
      <c r="C94" s="207">
        <v>38051</v>
      </c>
      <c r="D94" s="207">
        <v>38070</v>
      </c>
      <c r="E94" s="171">
        <v>2</v>
      </c>
      <c r="F94" s="206" t="s">
        <v>420</v>
      </c>
      <c r="G94" s="205">
        <v>44.89</v>
      </c>
      <c r="H94" s="206">
        <v>22397</v>
      </c>
      <c r="I94" s="212" t="s">
        <v>736</v>
      </c>
      <c r="J94" s="208" t="s">
        <v>549</v>
      </c>
      <c r="K94" s="206" t="s">
        <v>1570</v>
      </c>
      <c r="L94" s="172"/>
    </row>
    <row r="95" spans="1:12">
      <c r="A95" s="170">
        <v>61</v>
      </c>
      <c r="B95" s="206" t="s">
        <v>419</v>
      </c>
      <c r="C95" s="207">
        <v>38051</v>
      </c>
      <c r="D95" s="207">
        <v>38070</v>
      </c>
      <c r="E95" s="171">
        <v>2</v>
      </c>
      <c r="F95" s="206" t="s">
        <v>422</v>
      </c>
      <c r="G95" s="205">
        <v>178.92</v>
      </c>
      <c r="H95" s="206">
        <v>22398</v>
      </c>
      <c r="I95" s="212" t="s">
        <v>736</v>
      </c>
      <c r="J95" s="208" t="s">
        <v>558</v>
      </c>
      <c r="K95" s="206" t="s">
        <v>1570</v>
      </c>
      <c r="L95" s="172"/>
    </row>
    <row r="96" spans="1:12">
      <c r="A96" s="170">
        <v>62</v>
      </c>
      <c r="B96" s="206" t="s">
        <v>419</v>
      </c>
      <c r="C96" s="207">
        <v>38051</v>
      </c>
      <c r="D96" s="207">
        <v>38070</v>
      </c>
      <c r="E96" s="171">
        <v>2</v>
      </c>
      <c r="F96" s="206" t="s">
        <v>422</v>
      </c>
      <c r="G96" s="205">
        <v>178.92</v>
      </c>
      <c r="H96" s="206">
        <v>22399</v>
      </c>
      <c r="I96" s="212" t="s">
        <v>736</v>
      </c>
      <c r="J96" s="208" t="s">
        <v>558</v>
      </c>
      <c r="K96" s="206" t="s">
        <v>1570</v>
      </c>
      <c r="L96" s="172"/>
    </row>
    <row r="97" spans="1:12">
      <c r="A97" s="170">
        <v>63</v>
      </c>
      <c r="B97" s="206" t="s">
        <v>419</v>
      </c>
      <c r="C97" s="207">
        <v>38051</v>
      </c>
      <c r="D97" s="207">
        <v>38070</v>
      </c>
      <c r="E97" s="171">
        <v>2</v>
      </c>
      <c r="F97" s="206" t="s">
        <v>422</v>
      </c>
      <c r="G97" s="205">
        <v>178.92</v>
      </c>
      <c r="H97" s="206">
        <v>22400</v>
      </c>
      <c r="I97" s="212" t="s">
        <v>736</v>
      </c>
      <c r="J97" s="208" t="s">
        <v>558</v>
      </c>
      <c r="K97" s="206" t="s">
        <v>1570</v>
      </c>
      <c r="L97" s="172"/>
    </row>
    <row r="98" spans="1:12">
      <c r="A98" s="170">
        <v>64</v>
      </c>
      <c r="B98" s="206" t="s">
        <v>419</v>
      </c>
      <c r="C98" s="207">
        <v>38051</v>
      </c>
      <c r="D98" s="207">
        <v>38070</v>
      </c>
      <c r="E98" s="171">
        <v>2</v>
      </c>
      <c r="F98" s="206" t="s">
        <v>422</v>
      </c>
      <c r="G98" s="205">
        <v>178.92</v>
      </c>
      <c r="H98" s="206">
        <v>22401</v>
      </c>
      <c r="I98" s="212" t="s">
        <v>736</v>
      </c>
      <c r="J98" s="208" t="s">
        <v>550</v>
      </c>
      <c r="K98" s="206" t="s">
        <v>1570</v>
      </c>
      <c r="L98" s="172"/>
    </row>
    <row r="99" spans="1:12">
      <c r="A99" s="170">
        <v>65</v>
      </c>
      <c r="B99" s="206" t="s">
        <v>419</v>
      </c>
      <c r="C99" s="207">
        <v>38051</v>
      </c>
      <c r="D99" s="207">
        <v>38070</v>
      </c>
      <c r="E99" s="171">
        <v>2</v>
      </c>
      <c r="F99" s="206" t="s">
        <v>422</v>
      </c>
      <c r="G99" s="205">
        <v>178.92</v>
      </c>
      <c r="H99" s="206">
        <v>22402</v>
      </c>
      <c r="I99" s="212" t="s">
        <v>736</v>
      </c>
      <c r="J99" s="208" t="s">
        <v>550</v>
      </c>
      <c r="K99" s="206" t="s">
        <v>1570</v>
      </c>
      <c r="L99" s="172"/>
    </row>
    <row r="100" spans="1:12" ht="19.5" customHeight="1">
      <c r="A100" s="170">
        <v>66</v>
      </c>
      <c r="B100" s="206" t="s">
        <v>419</v>
      </c>
      <c r="C100" s="207">
        <v>38051</v>
      </c>
      <c r="D100" s="207">
        <v>38070</v>
      </c>
      <c r="E100" s="171">
        <v>2</v>
      </c>
      <c r="F100" s="206" t="s">
        <v>422</v>
      </c>
      <c r="G100" s="205">
        <v>178.92</v>
      </c>
      <c r="H100" s="206">
        <v>22403</v>
      </c>
      <c r="I100" s="212"/>
      <c r="J100" s="208" t="s">
        <v>557</v>
      </c>
      <c r="K100" s="206" t="s">
        <v>557</v>
      </c>
      <c r="L100" s="172"/>
    </row>
    <row r="101" spans="1:12" ht="25.5">
      <c r="A101" s="170">
        <v>67</v>
      </c>
      <c r="B101" s="206" t="s">
        <v>419</v>
      </c>
      <c r="C101" s="207">
        <v>38051</v>
      </c>
      <c r="D101" s="207">
        <v>38070</v>
      </c>
      <c r="E101" s="171">
        <v>2</v>
      </c>
      <c r="F101" s="206" t="s">
        <v>422</v>
      </c>
      <c r="G101" s="205">
        <v>178.92</v>
      </c>
      <c r="H101" s="206">
        <v>22404</v>
      </c>
      <c r="I101" s="212" t="s">
        <v>736</v>
      </c>
      <c r="J101" s="208" t="s">
        <v>559</v>
      </c>
      <c r="K101" s="206" t="s">
        <v>1570</v>
      </c>
      <c r="L101" s="172"/>
    </row>
    <row r="102" spans="1:12">
      <c r="A102" s="170">
        <v>68</v>
      </c>
      <c r="B102" s="206" t="s">
        <v>419</v>
      </c>
      <c r="C102" s="207">
        <v>38051</v>
      </c>
      <c r="D102" s="207">
        <v>38070</v>
      </c>
      <c r="E102" s="171">
        <v>2</v>
      </c>
      <c r="F102" s="206" t="s">
        <v>422</v>
      </c>
      <c r="G102" s="205">
        <v>178.92</v>
      </c>
      <c r="H102" s="206">
        <v>22405</v>
      </c>
      <c r="I102" s="212" t="s">
        <v>736</v>
      </c>
      <c r="J102" s="208" t="s">
        <v>558</v>
      </c>
      <c r="K102" s="206" t="s">
        <v>1570</v>
      </c>
      <c r="L102" s="172"/>
    </row>
    <row r="103" spans="1:12">
      <c r="A103" s="170">
        <v>69</v>
      </c>
      <c r="B103" s="206" t="s">
        <v>419</v>
      </c>
      <c r="C103" s="207">
        <v>38051</v>
      </c>
      <c r="D103" s="207">
        <v>38070</v>
      </c>
      <c r="E103" s="171">
        <v>2</v>
      </c>
      <c r="F103" s="206" t="s">
        <v>422</v>
      </c>
      <c r="G103" s="205">
        <v>178.92</v>
      </c>
      <c r="H103" s="206">
        <v>22406</v>
      </c>
      <c r="I103" s="212" t="s">
        <v>736</v>
      </c>
      <c r="J103" s="208" t="s">
        <v>550</v>
      </c>
      <c r="K103" s="206" t="s">
        <v>1570</v>
      </c>
      <c r="L103" s="172"/>
    </row>
    <row r="104" spans="1:12">
      <c r="A104" s="170">
        <v>70</v>
      </c>
      <c r="B104" s="206" t="s">
        <v>419</v>
      </c>
      <c r="C104" s="207">
        <v>38051</v>
      </c>
      <c r="D104" s="207">
        <v>38070</v>
      </c>
      <c r="E104" s="171">
        <v>2</v>
      </c>
      <c r="F104" s="206" t="s">
        <v>422</v>
      </c>
      <c r="G104" s="205">
        <v>178.92</v>
      </c>
      <c r="H104" s="206">
        <v>22407</v>
      </c>
      <c r="I104" s="212" t="s">
        <v>736</v>
      </c>
      <c r="J104" s="208" t="s">
        <v>550</v>
      </c>
      <c r="K104" s="206" t="s">
        <v>1570</v>
      </c>
      <c r="L104" s="172"/>
    </row>
    <row r="105" spans="1:12" ht="25.5">
      <c r="A105" s="170">
        <v>71</v>
      </c>
      <c r="B105" s="206" t="s">
        <v>419</v>
      </c>
      <c r="C105" s="207">
        <v>38051</v>
      </c>
      <c r="D105" s="207">
        <v>38070</v>
      </c>
      <c r="E105" s="171">
        <v>2</v>
      </c>
      <c r="F105" s="206" t="s">
        <v>422</v>
      </c>
      <c r="G105" s="205">
        <v>178.92</v>
      </c>
      <c r="H105" s="206">
        <v>22408</v>
      </c>
      <c r="I105" s="212" t="s">
        <v>736</v>
      </c>
      <c r="J105" s="208" t="s">
        <v>559</v>
      </c>
      <c r="K105" s="206" t="s">
        <v>1570</v>
      </c>
      <c r="L105" s="172"/>
    </row>
    <row r="106" spans="1:12">
      <c r="A106" s="170">
        <v>72</v>
      </c>
      <c r="B106" s="206" t="s">
        <v>419</v>
      </c>
      <c r="C106" s="207">
        <v>38051</v>
      </c>
      <c r="D106" s="207">
        <v>38070</v>
      </c>
      <c r="E106" s="171">
        <v>2</v>
      </c>
      <c r="F106" s="206" t="s">
        <v>422</v>
      </c>
      <c r="G106" s="205">
        <v>178.92</v>
      </c>
      <c r="H106" s="206">
        <v>22409</v>
      </c>
      <c r="I106" s="212" t="s">
        <v>736</v>
      </c>
      <c r="J106" s="208" t="s">
        <v>550</v>
      </c>
      <c r="K106" s="206" t="s">
        <v>1570</v>
      </c>
      <c r="L106" s="172"/>
    </row>
    <row r="107" spans="1:12">
      <c r="A107" s="170">
        <v>73</v>
      </c>
      <c r="B107" s="206" t="s">
        <v>419</v>
      </c>
      <c r="C107" s="207">
        <v>38051</v>
      </c>
      <c r="D107" s="207">
        <v>38070</v>
      </c>
      <c r="E107" s="171">
        <v>2</v>
      </c>
      <c r="F107" s="206" t="s">
        <v>422</v>
      </c>
      <c r="G107" s="205">
        <v>178.92</v>
      </c>
      <c r="H107" s="206">
        <v>22410</v>
      </c>
      <c r="I107" s="212" t="s">
        <v>736</v>
      </c>
      <c r="J107" s="208" t="s">
        <v>555</v>
      </c>
      <c r="K107" s="206" t="s">
        <v>1570</v>
      </c>
      <c r="L107" s="172"/>
    </row>
    <row r="108" spans="1:12">
      <c r="A108" s="170">
        <v>74</v>
      </c>
      <c r="B108" s="206" t="s">
        <v>419</v>
      </c>
      <c r="C108" s="207">
        <v>38051</v>
      </c>
      <c r="D108" s="207">
        <v>38070</v>
      </c>
      <c r="E108" s="171">
        <v>2</v>
      </c>
      <c r="F108" s="206" t="s">
        <v>422</v>
      </c>
      <c r="G108" s="205">
        <v>178.92</v>
      </c>
      <c r="H108" s="206">
        <v>22411</v>
      </c>
      <c r="I108" s="212" t="s">
        <v>736</v>
      </c>
      <c r="J108" s="208" t="s">
        <v>550</v>
      </c>
      <c r="K108" s="206" t="s">
        <v>1570</v>
      </c>
      <c r="L108" s="172"/>
    </row>
    <row r="109" spans="1:12" ht="25.5">
      <c r="A109" s="170">
        <v>75</v>
      </c>
      <c r="B109" s="206" t="s">
        <v>419</v>
      </c>
      <c r="C109" s="207">
        <v>38051</v>
      </c>
      <c r="D109" s="207">
        <v>38070</v>
      </c>
      <c r="E109" s="171">
        <v>2</v>
      </c>
      <c r="F109" s="206" t="s">
        <v>422</v>
      </c>
      <c r="G109" s="205">
        <v>178.92</v>
      </c>
      <c r="H109" s="206">
        <v>22412</v>
      </c>
      <c r="I109" s="212" t="s">
        <v>736</v>
      </c>
      <c r="J109" s="208" t="s">
        <v>560</v>
      </c>
      <c r="K109" s="206" t="s">
        <v>1570</v>
      </c>
      <c r="L109" s="172"/>
    </row>
    <row r="110" spans="1:12" ht="25.5">
      <c r="A110" s="170">
        <v>76</v>
      </c>
      <c r="B110" s="206" t="s">
        <v>419</v>
      </c>
      <c r="C110" s="207">
        <v>38051</v>
      </c>
      <c r="D110" s="207">
        <v>38070</v>
      </c>
      <c r="E110" s="171">
        <v>2</v>
      </c>
      <c r="F110" s="206" t="s">
        <v>422</v>
      </c>
      <c r="G110" s="205">
        <v>178.92</v>
      </c>
      <c r="H110" s="206">
        <v>22413</v>
      </c>
      <c r="I110" s="212" t="s">
        <v>736</v>
      </c>
      <c r="J110" s="208" t="s">
        <v>561</v>
      </c>
      <c r="K110" s="206" t="s">
        <v>1570</v>
      </c>
      <c r="L110" s="172"/>
    </row>
    <row r="111" spans="1:12">
      <c r="A111" s="170">
        <v>77</v>
      </c>
      <c r="B111" s="206" t="s">
        <v>419</v>
      </c>
      <c r="C111" s="207">
        <v>38051</v>
      </c>
      <c r="D111" s="207">
        <v>38070</v>
      </c>
      <c r="E111" s="171">
        <v>2</v>
      </c>
      <c r="F111" s="206" t="s">
        <v>422</v>
      </c>
      <c r="G111" s="205">
        <v>178.92</v>
      </c>
      <c r="H111" s="206">
        <v>22414</v>
      </c>
      <c r="I111" s="212" t="s">
        <v>736</v>
      </c>
      <c r="J111" s="208" t="s">
        <v>550</v>
      </c>
      <c r="K111" s="206" t="s">
        <v>1570</v>
      </c>
      <c r="L111" s="172"/>
    </row>
    <row r="112" spans="1:12" ht="25.5">
      <c r="A112" s="170">
        <v>78</v>
      </c>
      <c r="B112" s="206" t="s">
        <v>419</v>
      </c>
      <c r="C112" s="207">
        <v>38051</v>
      </c>
      <c r="D112" s="207">
        <v>38070</v>
      </c>
      <c r="E112" s="171">
        <v>2</v>
      </c>
      <c r="F112" s="206" t="s">
        <v>422</v>
      </c>
      <c r="G112" s="205">
        <v>178.92</v>
      </c>
      <c r="H112" s="206">
        <v>22415</v>
      </c>
      <c r="I112" s="212" t="s">
        <v>736</v>
      </c>
      <c r="J112" s="208" t="s">
        <v>562</v>
      </c>
      <c r="K112" s="206" t="s">
        <v>1570</v>
      </c>
      <c r="L112" s="172"/>
    </row>
    <row r="113" spans="1:12">
      <c r="A113" s="170">
        <v>79</v>
      </c>
      <c r="B113" s="206" t="s">
        <v>419</v>
      </c>
      <c r="C113" s="207">
        <v>38051</v>
      </c>
      <c r="D113" s="207">
        <v>38070</v>
      </c>
      <c r="E113" s="171">
        <v>2</v>
      </c>
      <c r="F113" s="206" t="s">
        <v>422</v>
      </c>
      <c r="G113" s="205">
        <v>178.92</v>
      </c>
      <c r="H113" s="206">
        <v>22416</v>
      </c>
      <c r="I113" s="212" t="s">
        <v>736</v>
      </c>
      <c r="J113" s="208" t="s">
        <v>550</v>
      </c>
      <c r="K113" s="206" t="s">
        <v>1570</v>
      </c>
      <c r="L113" s="172"/>
    </row>
    <row r="114" spans="1:12">
      <c r="A114" s="170">
        <v>80</v>
      </c>
      <c r="B114" s="206" t="s">
        <v>419</v>
      </c>
      <c r="C114" s="207">
        <v>38051</v>
      </c>
      <c r="D114" s="207">
        <v>38070</v>
      </c>
      <c r="E114" s="171">
        <v>2</v>
      </c>
      <c r="F114" s="206" t="s">
        <v>422</v>
      </c>
      <c r="G114" s="205">
        <v>178.92</v>
      </c>
      <c r="H114" s="206">
        <v>22417</v>
      </c>
      <c r="I114" s="212" t="s">
        <v>736</v>
      </c>
      <c r="J114" s="208" t="s">
        <v>563</v>
      </c>
      <c r="K114" s="206" t="s">
        <v>1570</v>
      </c>
      <c r="L114" s="172"/>
    </row>
    <row r="115" spans="1:12">
      <c r="A115" s="170">
        <v>81</v>
      </c>
      <c r="B115" s="206" t="s">
        <v>419</v>
      </c>
      <c r="C115" s="207">
        <v>38051</v>
      </c>
      <c r="D115" s="207">
        <v>38070</v>
      </c>
      <c r="E115" s="171">
        <v>2</v>
      </c>
      <c r="F115" s="206" t="s">
        <v>422</v>
      </c>
      <c r="G115" s="205">
        <v>178.92</v>
      </c>
      <c r="H115" s="206">
        <v>22418</v>
      </c>
      <c r="I115" s="212" t="s">
        <v>736</v>
      </c>
      <c r="J115" s="208" t="s">
        <v>550</v>
      </c>
      <c r="K115" s="206" t="s">
        <v>1570</v>
      </c>
      <c r="L115" s="172"/>
    </row>
    <row r="116" spans="1:12">
      <c r="A116" s="170">
        <v>82</v>
      </c>
      <c r="B116" s="206" t="s">
        <v>419</v>
      </c>
      <c r="C116" s="207">
        <v>38051</v>
      </c>
      <c r="D116" s="207">
        <v>38070</v>
      </c>
      <c r="E116" s="171">
        <v>2</v>
      </c>
      <c r="F116" s="206" t="s">
        <v>422</v>
      </c>
      <c r="G116" s="205">
        <v>178.92</v>
      </c>
      <c r="H116" s="206">
        <v>22419</v>
      </c>
      <c r="I116" s="212" t="s">
        <v>736</v>
      </c>
      <c r="J116" s="208" t="s">
        <v>550</v>
      </c>
      <c r="K116" s="206" t="s">
        <v>1570</v>
      </c>
      <c r="L116" s="172"/>
    </row>
    <row r="117" spans="1:12">
      <c r="A117" s="170">
        <v>83</v>
      </c>
      <c r="B117" s="206" t="s">
        <v>419</v>
      </c>
      <c r="C117" s="207">
        <v>38051</v>
      </c>
      <c r="D117" s="207">
        <v>38070</v>
      </c>
      <c r="E117" s="171">
        <v>2</v>
      </c>
      <c r="F117" s="206" t="s">
        <v>422</v>
      </c>
      <c r="G117" s="205">
        <v>178.92</v>
      </c>
      <c r="H117" s="206">
        <v>22420</v>
      </c>
      <c r="I117" s="212" t="s">
        <v>736</v>
      </c>
      <c r="J117" s="208" t="s">
        <v>550</v>
      </c>
      <c r="K117" s="206" t="s">
        <v>1570</v>
      </c>
      <c r="L117" s="172"/>
    </row>
    <row r="118" spans="1:12" ht="25.5">
      <c r="A118" s="170">
        <v>84</v>
      </c>
      <c r="B118" s="206" t="s">
        <v>419</v>
      </c>
      <c r="C118" s="207">
        <v>38051</v>
      </c>
      <c r="D118" s="207">
        <v>38070</v>
      </c>
      <c r="E118" s="171">
        <v>2</v>
      </c>
      <c r="F118" s="206" t="s">
        <v>422</v>
      </c>
      <c r="G118" s="205">
        <v>178.92</v>
      </c>
      <c r="H118" s="206">
        <v>22421</v>
      </c>
      <c r="I118" s="212" t="s">
        <v>736</v>
      </c>
      <c r="J118" s="208" t="s">
        <v>559</v>
      </c>
      <c r="K118" s="206" t="s">
        <v>1570</v>
      </c>
      <c r="L118" s="172"/>
    </row>
    <row r="119" spans="1:12">
      <c r="A119" s="170">
        <v>85</v>
      </c>
      <c r="B119" s="206" t="s">
        <v>419</v>
      </c>
      <c r="C119" s="207">
        <v>38051</v>
      </c>
      <c r="D119" s="207">
        <v>38070</v>
      </c>
      <c r="E119" s="171">
        <v>2</v>
      </c>
      <c r="F119" s="206" t="s">
        <v>422</v>
      </c>
      <c r="G119" s="205">
        <v>178.92</v>
      </c>
      <c r="H119" s="206">
        <v>22422</v>
      </c>
      <c r="I119" s="212" t="s">
        <v>736</v>
      </c>
      <c r="J119" s="208" t="s">
        <v>550</v>
      </c>
      <c r="K119" s="206" t="s">
        <v>1570</v>
      </c>
      <c r="L119" s="172"/>
    </row>
    <row r="120" spans="1:12">
      <c r="A120" s="170">
        <v>86</v>
      </c>
      <c r="B120" s="206" t="s">
        <v>419</v>
      </c>
      <c r="C120" s="207">
        <v>38051</v>
      </c>
      <c r="D120" s="207">
        <v>38070</v>
      </c>
      <c r="E120" s="171">
        <v>2</v>
      </c>
      <c r="F120" s="206" t="s">
        <v>422</v>
      </c>
      <c r="G120" s="205">
        <v>178.92</v>
      </c>
      <c r="H120" s="206">
        <v>22423</v>
      </c>
      <c r="I120" s="212" t="s">
        <v>736</v>
      </c>
      <c r="J120" s="208" t="s">
        <v>551</v>
      </c>
      <c r="K120" s="206" t="s">
        <v>1570</v>
      </c>
      <c r="L120" s="172"/>
    </row>
    <row r="121" spans="1:12">
      <c r="A121" s="170">
        <v>87</v>
      </c>
      <c r="B121" s="206" t="s">
        <v>419</v>
      </c>
      <c r="C121" s="207">
        <v>38051</v>
      </c>
      <c r="D121" s="207">
        <v>38070</v>
      </c>
      <c r="E121" s="171">
        <v>2</v>
      </c>
      <c r="F121" s="206" t="s">
        <v>422</v>
      </c>
      <c r="G121" s="205">
        <v>178.92</v>
      </c>
      <c r="H121" s="206">
        <v>22424</v>
      </c>
      <c r="I121" s="212" t="s">
        <v>736</v>
      </c>
      <c r="J121" s="208" t="s">
        <v>552</v>
      </c>
      <c r="K121" s="206" t="s">
        <v>1570</v>
      </c>
      <c r="L121" s="172"/>
    </row>
    <row r="122" spans="1:12">
      <c r="A122" s="170">
        <v>88</v>
      </c>
      <c r="B122" s="206" t="s">
        <v>419</v>
      </c>
      <c r="C122" s="207">
        <v>38051</v>
      </c>
      <c r="D122" s="207">
        <v>38070</v>
      </c>
      <c r="E122" s="171">
        <v>2</v>
      </c>
      <c r="F122" s="206" t="s">
        <v>422</v>
      </c>
      <c r="G122" s="205">
        <v>178.92</v>
      </c>
      <c r="H122" s="206">
        <v>22425</v>
      </c>
      <c r="I122" s="212" t="s">
        <v>736</v>
      </c>
      <c r="J122" s="208" t="s">
        <v>554</v>
      </c>
      <c r="K122" s="206" t="s">
        <v>1570</v>
      </c>
      <c r="L122" s="172"/>
    </row>
    <row r="123" spans="1:12" ht="25.5">
      <c r="A123" s="170">
        <v>89</v>
      </c>
      <c r="B123" s="206" t="s">
        <v>419</v>
      </c>
      <c r="C123" s="207">
        <v>38051</v>
      </c>
      <c r="D123" s="207">
        <v>38070</v>
      </c>
      <c r="E123" s="171">
        <v>2</v>
      </c>
      <c r="F123" s="206" t="s">
        <v>422</v>
      </c>
      <c r="G123" s="205">
        <v>178.92</v>
      </c>
      <c r="H123" s="206">
        <v>22426</v>
      </c>
      <c r="I123" s="212" t="s">
        <v>736</v>
      </c>
      <c r="J123" s="208" t="s">
        <v>560</v>
      </c>
      <c r="K123" s="206" t="s">
        <v>1570</v>
      </c>
      <c r="L123" s="172"/>
    </row>
    <row r="124" spans="1:12">
      <c r="A124" s="170">
        <v>90</v>
      </c>
      <c r="B124" s="206" t="s">
        <v>419</v>
      </c>
      <c r="C124" s="207">
        <v>38051</v>
      </c>
      <c r="D124" s="207">
        <v>38070</v>
      </c>
      <c r="E124" s="171">
        <v>2</v>
      </c>
      <c r="F124" s="206" t="s">
        <v>422</v>
      </c>
      <c r="G124" s="205">
        <v>178.92</v>
      </c>
      <c r="H124" s="206">
        <v>22427</v>
      </c>
      <c r="I124" s="212" t="s">
        <v>736</v>
      </c>
      <c r="J124" s="208" t="s">
        <v>550</v>
      </c>
      <c r="K124" s="206" t="s">
        <v>1570</v>
      </c>
      <c r="L124" s="172"/>
    </row>
    <row r="125" spans="1:12">
      <c r="A125" s="170">
        <v>91</v>
      </c>
      <c r="B125" s="206" t="s">
        <v>419</v>
      </c>
      <c r="C125" s="207">
        <v>38051</v>
      </c>
      <c r="D125" s="207">
        <v>38070</v>
      </c>
      <c r="E125" s="171">
        <v>2</v>
      </c>
      <c r="F125" s="206" t="s">
        <v>422</v>
      </c>
      <c r="G125" s="205">
        <v>178.92</v>
      </c>
      <c r="H125" s="206">
        <v>22428</v>
      </c>
      <c r="I125" s="212" t="s">
        <v>736</v>
      </c>
      <c r="J125" s="208" t="s">
        <v>550</v>
      </c>
      <c r="K125" s="206" t="s">
        <v>1570</v>
      </c>
      <c r="L125" s="172"/>
    </row>
    <row r="126" spans="1:12">
      <c r="A126" s="170">
        <v>92</v>
      </c>
      <c r="B126" s="206" t="s">
        <v>419</v>
      </c>
      <c r="C126" s="207">
        <v>38051</v>
      </c>
      <c r="D126" s="207">
        <v>38070</v>
      </c>
      <c r="E126" s="171">
        <v>2</v>
      </c>
      <c r="F126" s="206" t="s">
        <v>422</v>
      </c>
      <c r="G126" s="205">
        <v>178.92</v>
      </c>
      <c r="H126" s="206">
        <v>22429</v>
      </c>
      <c r="I126" s="212" t="s">
        <v>736</v>
      </c>
      <c r="J126" s="208" t="s">
        <v>564</v>
      </c>
      <c r="K126" s="206" t="s">
        <v>1570</v>
      </c>
      <c r="L126" s="172"/>
    </row>
    <row r="127" spans="1:12">
      <c r="A127" s="170">
        <v>93</v>
      </c>
      <c r="B127" s="206" t="s">
        <v>419</v>
      </c>
      <c r="C127" s="207">
        <v>38051</v>
      </c>
      <c r="D127" s="207">
        <v>38070</v>
      </c>
      <c r="E127" s="171">
        <v>2</v>
      </c>
      <c r="F127" s="206" t="s">
        <v>422</v>
      </c>
      <c r="G127" s="205">
        <v>178.92</v>
      </c>
      <c r="H127" s="206">
        <v>22430</v>
      </c>
      <c r="I127" s="212" t="s">
        <v>736</v>
      </c>
      <c r="J127" s="208" t="s">
        <v>565</v>
      </c>
      <c r="K127" s="206" t="s">
        <v>1570</v>
      </c>
      <c r="L127" s="172"/>
    </row>
    <row r="128" spans="1:12">
      <c r="A128" s="170">
        <v>94</v>
      </c>
      <c r="B128" s="206" t="s">
        <v>419</v>
      </c>
      <c r="C128" s="207">
        <v>38051</v>
      </c>
      <c r="D128" s="207">
        <v>38070</v>
      </c>
      <c r="E128" s="171">
        <v>2</v>
      </c>
      <c r="F128" s="206" t="s">
        <v>422</v>
      </c>
      <c r="G128" s="205">
        <v>178.92</v>
      </c>
      <c r="H128" s="206">
        <v>22431</v>
      </c>
      <c r="I128" s="212" t="s">
        <v>736</v>
      </c>
      <c r="J128" s="208" t="s">
        <v>550</v>
      </c>
      <c r="K128" s="206" t="s">
        <v>1570</v>
      </c>
      <c r="L128" s="172"/>
    </row>
    <row r="129" spans="1:12">
      <c r="A129" s="170">
        <v>95</v>
      </c>
      <c r="B129" s="206" t="s">
        <v>419</v>
      </c>
      <c r="C129" s="207">
        <v>38051</v>
      </c>
      <c r="D129" s="207">
        <v>38070</v>
      </c>
      <c r="E129" s="171">
        <v>2</v>
      </c>
      <c r="F129" s="206" t="s">
        <v>422</v>
      </c>
      <c r="G129" s="205">
        <v>178.92</v>
      </c>
      <c r="H129" s="206">
        <v>22432</v>
      </c>
      <c r="I129" s="212"/>
      <c r="J129" s="208" t="s">
        <v>557</v>
      </c>
      <c r="K129" s="206" t="s">
        <v>557</v>
      </c>
      <c r="L129" s="172"/>
    </row>
    <row r="130" spans="1:12">
      <c r="A130" s="170">
        <v>96</v>
      </c>
      <c r="B130" s="206" t="s">
        <v>419</v>
      </c>
      <c r="C130" s="207">
        <v>38051</v>
      </c>
      <c r="D130" s="207">
        <v>38070</v>
      </c>
      <c r="E130" s="171">
        <v>2</v>
      </c>
      <c r="F130" s="206" t="s">
        <v>422</v>
      </c>
      <c r="G130" s="205">
        <v>178.92</v>
      </c>
      <c r="H130" s="206">
        <v>22433</v>
      </c>
      <c r="I130" s="212" t="s">
        <v>736</v>
      </c>
      <c r="J130" s="208" t="s">
        <v>550</v>
      </c>
      <c r="K130" s="206" t="s">
        <v>1570</v>
      </c>
      <c r="L130" s="172"/>
    </row>
    <row r="131" spans="1:12">
      <c r="A131" s="170">
        <v>97</v>
      </c>
      <c r="B131" s="206" t="s">
        <v>419</v>
      </c>
      <c r="C131" s="207">
        <v>38051</v>
      </c>
      <c r="D131" s="207">
        <v>38070</v>
      </c>
      <c r="E131" s="171">
        <v>2</v>
      </c>
      <c r="F131" s="206" t="s">
        <v>422</v>
      </c>
      <c r="G131" s="205">
        <v>178.92</v>
      </c>
      <c r="H131" s="206">
        <v>22434</v>
      </c>
      <c r="I131" s="212" t="s">
        <v>736</v>
      </c>
      <c r="J131" s="208" t="s">
        <v>566</v>
      </c>
      <c r="K131" s="206" t="s">
        <v>1570</v>
      </c>
      <c r="L131" s="172"/>
    </row>
    <row r="132" spans="1:12">
      <c r="A132" s="170">
        <v>98</v>
      </c>
      <c r="B132" s="206" t="s">
        <v>419</v>
      </c>
      <c r="C132" s="207">
        <v>38051</v>
      </c>
      <c r="D132" s="207">
        <v>38070</v>
      </c>
      <c r="E132" s="171">
        <v>2</v>
      </c>
      <c r="F132" s="206" t="s">
        <v>422</v>
      </c>
      <c r="G132" s="205">
        <v>178.92</v>
      </c>
      <c r="H132" s="206">
        <v>22435</v>
      </c>
      <c r="I132" s="212" t="s">
        <v>736</v>
      </c>
      <c r="J132" s="208" t="s">
        <v>567</v>
      </c>
      <c r="K132" s="206" t="s">
        <v>1570</v>
      </c>
      <c r="L132" s="172"/>
    </row>
    <row r="133" spans="1:12">
      <c r="A133" s="170">
        <v>99</v>
      </c>
      <c r="B133" s="206" t="s">
        <v>419</v>
      </c>
      <c r="C133" s="207">
        <v>38051</v>
      </c>
      <c r="D133" s="207">
        <v>38070</v>
      </c>
      <c r="E133" s="171">
        <v>2</v>
      </c>
      <c r="F133" s="206" t="s">
        <v>422</v>
      </c>
      <c r="G133" s="205">
        <v>178.92</v>
      </c>
      <c r="H133" s="206">
        <v>22436</v>
      </c>
      <c r="I133" s="212" t="s">
        <v>736</v>
      </c>
      <c r="J133" s="208" t="s">
        <v>567</v>
      </c>
      <c r="K133" s="206" t="s">
        <v>1570</v>
      </c>
      <c r="L133" s="172"/>
    </row>
    <row r="134" spans="1:12">
      <c r="A134" s="170">
        <v>100</v>
      </c>
      <c r="B134" s="206" t="s">
        <v>419</v>
      </c>
      <c r="C134" s="207">
        <v>38051</v>
      </c>
      <c r="D134" s="207">
        <v>38070</v>
      </c>
      <c r="E134" s="171">
        <v>2</v>
      </c>
      <c r="F134" s="206" t="s">
        <v>422</v>
      </c>
      <c r="G134" s="205">
        <v>178.92</v>
      </c>
      <c r="H134" s="206">
        <v>22437</v>
      </c>
      <c r="I134" s="212" t="s">
        <v>736</v>
      </c>
      <c r="J134" s="208" t="s">
        <v>568</v>
      </c>
      <c r="K134" s="206" t="s">
        <v>1570</v>
      </c>
      <c r="L134" s="172"/>
    </row>
    <row r="135" spans="1:12">
      <c r="A135" s="170">
        <v>101</v>
      </c>
      <c r="B135" s="206" t="s">
        <v>419</v>
      </c>
      <c r="C135" s="207">
        <v>38051</v>
      </c>
      <c r="D135" s="207">
        <v>38070</v>
      </c>
      <c r="E135" s="171">
        <v>2</v>
      </c>
      <c r="F135" s="206" t="s">
        <v>422</v>
      </c>
      <c r="G135" s="205">
        <v>178.92</v>
      </c>
      <c r="H135" s="206">
        <v>22438</v>
      </c>
      <c r="I135" s="212" t="s">
        <v>736</v>
      </c>
      <c r="J135" s="208" t="s">
        <v>549</v>
      </c>
      <c r="K135" s="206" t="s">
        <v>1570</v>
      </c>
      <c r="L135" s="172"/>
    </row>
    <row r="136" spans="1:12">
      <c r="A136" s="170">
        <v>102</v>
      </c>
      <c r="B136" s="206" t="s">
        <v>419</v>
      </c>
      <c r="C136" s="207">
        <v>38051</v>
      </c>
      <c r="D136" s="207">
        <v>38070</v>
      </c>
      <c r="E136" s="171">
        <v>2</v>
      </c>
      <c r="F136" s="206" t="s">
        <v>422</v>
      </c>
      <c r="G136" s="205">
        <v>178.92</v>
      </c>
      <c r="H136" s="206">
        <v>22439</v>
      </c>
      <c r="I136" s="212" t="s">
        <v>736</v>
      </c>
      <c r="J136" s="208" t="s">
        <v>569</v>
      </c>
      <c r="K136" s="206" t="s">
        <v>1570</v>
      </c>
      <c r="L136" s="172"/>
    </row>
    <row r="137" spans="1:12" ht="25.5">
      <c r="A137" s="170">
        <v>103</v>
      </c>
      <c r="B137" s="206" t="s">
        <v>425</v>
      </c>
      <c r="C137" s="207">
        <v>38195</v>
      </c>
      <c r="D137" s="207">
        <v>38222</v>
      </c>
      <c r="E137" s="171">
        <v>2</v>
      </c>
      <c r="F137" s="206" t="s">
        <v>570</v>
      </c>
      <c r="G137" s="205">
        <v>7496</v>
      </c>
      <c r="H137" s="206">
        <v>22779</v>
      </c>
      <c r="I137" s="212"/>
      <c r="J137" s="208" t="s">
        <v>557</v>
      </c>
      <c r="K137" s="206" t="s">
        <v>557</v>
      </c>
      <c r="L137" s="172"/>
    </row>
    <row r="138" spans="1:12" ht="25.5">
      <c r="A138" s="170">
        <v>104</v>
      </c>
      <c r="B138" s="206" t="s">
        <v>425</v>
      </c>
      <c r="C138" s="207">
        <v>38195</v>
      </c>
      <c r="D138" s="207">
        <v>38222</v>
      </c>
      <c r="E138" s="171">
        <v>2</v>
      </c>
      <c r="F138" s="206" t="s">
        <v>570</v>
      </c>
      <c r="G138" s="205">
        <v>7496</v>
      </c>
      <c r="H138" s="206">
        <v>22780</v>
      </c>
      <c r="I138" s="212"/>
      <c r="J138" s="208" t="s">
        <v>557</v>
      </c>
      <c r="K138" s="206" t="s">
        <v>557</v>
      </c>
      <c r="L138" s="172"/>
    </row>
    <row r="139" spans="1:12" ht="38.25">
      <c r="A139" s="170">
        <v>105</v>
      </c>
      <c r="B139" s="206" t="s">
        <v>425</v>
      </c>
      <c r="C139" s="207">
        <v>38195</v>
      </c>
      <c r="D139" s="207">
        <v>38222</v>
      </c>
      <c r="E139" s="171">
        <v>2</v>
      </c>
      <c r="F139" s="206" t="s">
        <v>570</v>
      </c>
      <c r="G139" s="205">
        <v>7496</v>
      </c>
      <c r="H139" s="206">
        <v>22781</v>
      </c>
      <c r="I139" s="212">
        <v>11131</v>
      </c>
      <c r="J139" s="208" t="s">
        <v>571</v>
      </c>
      <c r="K139" s="206" t="s">
        <v>572</v>
      </c>
      <c r="L139" s="172"/>
    </row>
    <row r="140" spans="1:12" ht="25.5" customHeight="1">
      <c r="A140" s="170">
        <v>106</v>
      </c>
      <c r="B140" s="206" t="s">
        <v>425</v>
      </c>
      <c r="C140" s="207">
        <v>38195</v>
      </c>
      <c r="D140" s="207">
        <v>38222</v>
      </c>
      <c r="E140" s="171">
        <v>2</v>
      </c>
      <c r="F140" s="206" t="s">
        <v>570</v>
      </c>
      <c r="G140" s="205">
        <v>7496</v>
      </c>
      <c r="H140" s="206">
        <v>22782</v>
      </c>
      <c r="I140" s="212">
        <v>11134</v>
      </c>
      <c r="J140" s="208" t="s">
        <v>573</v>
      </c>
      <c r="K140" s="206" t="s">
        <v>572</v>
      </c>
      <c r="L140" s="172"/>
    </row>
    <row r="141" spans="1:12" ht="25.5" customHeight="1">
      <c r="A141" s="170">
        <v>107</v>
      </c>
      <c r="B141" s="206" t="s">
        <v>425</v>
      </c>
      <c r="C141" s="207">
        <v>38195</v>
      </c>
      <c r="D141" s="207">
        <v>38222</v>
      </c>
      <c r="E141" s="171">
        <v>2</v>
      </c>
      <c r="F141" s="206" t="s">
        <v>570</v>
      </c>
      <c r="G141" s="205">
        <v>7496</v>
      </c>
      <c r="H141" s="206">
        <v>22783</v>
      </c>
      <c r="I141" s="212">
        <v>11122</v>
      </c>
      <c r="J141" s="208" t="s">
        <v>573</v>
      </c>
      <c r="K141" s="206" t="s">
        <v>572</v>
      </c>
      <c r="L141" s="172"/>
    </row>
    <row r="142" spans="1:12" ht="25.5">
      <c r="A142" s="170">
        <v>108</v>
      </c>
      <c r="B142" s="206" t="s">
        <v>425</v>
      </c>
      <c r="C142" s="207">
        <v>38195</v>
      </c>
      <c r="D142" s="207">
        <v>38222</v>
      </c>
      <c r="E142" s="171">
        <v>2</v>
      </c>
      <c r="F142" s="206" t="s">
        <v>570</v>
      </c>
      <c r="G142" s="205">
        <v>7496</v>
      </c>
      <c r="H142" s="206">
        <v>22784</v>
      </c>
      <c r="I142" s="212"/>
      <c r="J142" s="208" t="s">
        <v>557</v>
      </c>
      <c r="K142" s="206" t="s">
        <v>557</v>
      </c>
      <c r="L142" s="172"/>
    </row>
    <row r="143" spans="1:12" ht="25.5">
      <c r="A143" s="170">
        <v>109</v>
      </c>
      <c r="B143" s="206" t="s">
        <v>425</v>
      </c>
      <c r="C143" s="207">
        <v>38195</v>
      </c>
      <c r="D143" s="207">
        <v>38222</v>
      </c>
      <c r="E143" s="171">
        <v>2</v>
      </c>
      <c r="F143" s="206" t="s">
        <v>570</v>
      </c>
      <c r="G143" s="205">
        <v>7496</v>
      </c>
      <c r="H143" s="206">
        <v>22785</v>
      </c>
      <c r="I143" s="212"/>
      <c r="J143" s="208" t="s">
        <v>557</v>
      </c>
      <c r="K143" s="206" t="s">
        <v>557</v>
      </c>
      <c r="L143" s="172"/>
    </row>
    <row r="144" spans="1:12" ht="38.25">
      <c r="A144" s="170">
        <v>110</v>
      </c>
      <c r="B144" s="206" t="s">
        <v>425</v>
      </c>
      <c r="C144" s="207">
        <v>38195</v>
      </c>
      <c r="D144" s="207">
        <v>38222</v>
      </c>
      <c r="E144" s="171">
        <v>2</v>
      </c>
      <c r="F144" s="206" t="s">
        <v>570</v>
      </c>
      <c r="G144" s="205">
        <v>7496</v>
      </c>
      <c r="H144" s="206">
        <v>22786</v>
      </c>
      <c r="I144" s="212">
        <v>11126</v>
      </c>
      <c r="J144" s="208" t="s">
        <v>571</v>
      </c>
      <c r="K144" s="206" t="s">
        <v>572</v>
      </c>
      <c r="L144" s="172"/>
    </row>
    <row r="145" spans="1:12" ht="25.5" customHeight="1">
      <c r="A145" s="170">
        <v>111</v>
      </c>
      <c r="B145" s="206" t="s">
        <v>425</v>
      </c>
      <c r="C145" s="207">
        <v>38195</v>
      </c>
      <c r="D145" s="207">
        <v>38222</v>
      </c>
      <c r="E145" s="171">
        <v>2</v>
      </c>
      <c r="F145" s="206" t="s">
        <v>570</v>
      </c>
      <c r="G145" s="205">
        <v>7496</v>
      </c>
      <c r="H145" s="206">
        <v>22787</v>
      </c>
      <c r="I145" s="212">
        <v>11123</v>
      </c>
      <c r="J145" s="208" t="s">
        <v>573</v>
      </c>
      <c r="K145" s="206" t="s">
        <v>572</v>
      </c>
      <c r="L145" s="172"/>
    </row>
    <row r="146" spans="1:12" ht="38.25">
      <c r="A146" s="170">
        <v>112</v>
      </c>
      <c r="B146" s="206" t="s">
        <v>425</v>
      </c>
      <c r="C146" s="207">
        <v>38195</v>
      </c>
      <c r="D146" s="207">
        <v>38222</v>
      </c>
      <c r="E146" s="171">
        <v>2</v>
      </c>
      <c r="F146" s="206" t="s">
        <v>570</v>
      </c>
      <c r="G146" s="205">
        <v>7496</v>
      </c>
      <c r="H146" s="206">
        <v>22788</v>
      </c>
      <c r="I146" s="212">
        <v>11124</v>
      </c>
      <c r="J146" s="208" t="s">
        <v>571</v>
      </c>
      <c r="K146" s="206" t="s">
        <v>572</v>
      </c>
      <c r="L146" s="172"/>
    </row>
    <row r="147" spans="1:12" ht="38.25">
      <c r="A147" s="170">
        <v>113</v>
      </c>
      <c r="B147" s="206" t="s">
        <v>425</v>
      </c>
      <c r="C147" s="207">
        <v>38195</v>
      </c>
      <c r="D147" s="207">
        <v>38222</v>
      </c>
      <c r="E147" s="171">
        <v>2</v>
      </c>
      <c r="F147" s="206" t="s">
        <v>570</v>
      </c>
      <c r="G147" s="205">
        <v>7496</v>
      </c>
      <c r="H147" s="206">
        <v>22789</v>
      </c>
      <c r="I147" s="212">
        <v>11129</v>
      </c>
      <c r="J147" s="208" t="s">
        <v>571</v>
      </c>
      <c r="K147" s="206" t="s">
        <v>572</v>
      </c>
      <c r="L147" s="172"/>
    </row>
    <row r="148" spans="1:12" ht="25.5">
      <c r="A148" s="170">
        <v>114</v>
      </c>
      <c r="B148" s="206" t="s">
        <v>425</v>
      </c>
      <c r="C148" s="207">
        <v>38195</v>
      </c>
      <c r="D148" s="207">
        <v>38222</v>
      </c>
      <c r="E148" s="171">
        <v>2</v>
      </c>
      <c r="F148" s="206" t="s">
        <v>570</v>
      </c>
      <c r="G148" s="205">
        <v>7496</v>
      </c>
      <c r="H148" s="206">
        <v>22790</v>
      </c>
      <c r="I148" s="212"/>
      <c r="J148" s="208" t="s">
        <v>557</v>
      </c>
      <c r="K148" s="206" t="s">
        <v>557</v>
      </c>
      <c r="L148" s="172"/>
    </row>
    <row r="149" spans="1:12" ht="38.25">
      <c r="A149" s="170">
        <v>115</v>
      </c>
      <c r="B149" s="206" t="s">
        <v>425</v>
      </c>
      <c r="C149" s="207">
        <v>38195</v>
      </c>
      <c r="D149" s="207">
        <v>38222</v>
      </c>
      <c r="E149" s="171">
        <v>2</v>
      </c>
      <c r="F149" s="206" t="s">
        <v>570</v>
      </c>
      <c r="G149" s="205">
        <v>7496</v>
      </c>
      <c r="H149" s="206">
        <v>22791</v>
      </c>
      <c r="I149" s="212">
        <v>11125</v>
      </c>
      <c r="J149" s="208" t="s">
        <v>574</v>
      </c>
      <c r="K149" s="206" t="s">
        <v>1570</v>
      </c>
      <c r="L149" s="172"/>
    </row>
    <row r="150" spans="1:12" ht="63.75">
      <c r="A150" s="170">
        <v>116</v>
      </c>
      <c r="B150" s="206" t="s">
        <v>428</v>
      </c>
      <c r="C150" s="207">
        <v>38341</v>
      </c>
      <c r="D150" s="207">
        <v>38341</v>
      </c>
      <c r="E150" s="171">
        <v>2</v>
      </c>
      <c r="F150" s="206" t="s">
        <v>576</v>
      </c>
      <c r="G150" s="205">
        <v>3663</v>
      </c>
      <c r="H150" s="206">
        <v>23422</v>
      </c>
      <c r="I150" s="212" t="s">
        <v>737</v>
      </c>
      <c r="J150" s="208" t="s">
        <v>575</v>
      </c>
      <c r="K150" s="206" t="s">
        <v>1570</v>
      </c>
      <c r="L150" s="172"/>
    </row>
    <row r="151" spans="1:12" ht="63.75">
      <c r="A151" s="170">
        <v>117</v>
      </c>
      <c r="B151" s="206" t="s">
        <v>428</v>
      </c>
      <c r="C151" s="207">
        <v>38341</v>
      </c>
      <c r="D151" s="207">
        <v>38341</v>
      </c>
      <c r="E151" s="171">
        <v>2</v>
      </c>
      <c r="F151" s="206" t="s">
        <v>576</v>
      </c>
      <c r="G151" s="205">
        <v>3663</v>
      </c>
      <c r="H151" s="206">
        <v>23423</v>
      </c>
      <c r="I151" s="212" t="s">
        <v>738</v>
      </c>
      <c r="J151" s="208" t="s">
        <v>571</v>
      </c>
      <c r="K151" s="206" t="s">
        <v>1570</v>
      </c>
      <c r="L151" s="172"/>
    </row>
    <row r="152" spans="1:12" ht="63.75">
      <c r="A152" s="170">
        <v>118</v>
      </c>
      <c r="B152" s="206" t="s">
        <v>428</v>
      </c>
      <c r="C152" s="207">
        <v>38341</v>
      </c>
      <c r="D152" s="207">
        <v>38341</v>
      </c>
      <c r="E152" s="171">
        <v>2</v>
      </c>
      <c r="F152" s="206" t="s">
        <v>576</v>
      </c>
      <c r="G152" s="205">
        <v>3663</v>
      </c>
      <c r="H152" s="206">
        <v>23424</v>
      </c>
      <c r="I152" s="212" t="s">
        <v>739</v>
      </c>
      <c r="J152" s="208" t="s">
        <v>571</v>
      </c>
      <c r="K152" s="206" t="s">
        <v>1570</v>
      </c>
      <c r="L152" s="172"/>
    </row>
    <row r="153" spans="1:12" ht="63.75">
      <c r="A153" s="170">
        <v>119</v>
      </c>
      <c r="B153" s="206" t="s">
        <v>428</v>
      </c>
      <c r="C153" s="207">
        <v>38341</v>
      </c>
      <c r="D153" s="207">
        <v>38341</v>
      </c>
      <c r="E153" s="171">
        <v>2</v>
      </c>
      <c r="F153" s="206" t="s">
        <v>576</v>
      </c>
      <c r="G153" s="205">
        <v>3663</v>
      </c>
      <c r="H153" s="206">
        <v>23425</v>
      </c>
      <c r="I153" s="212" t="s">
        <v>740</v>
      </c>
      <c r="J153" s="208" t="s">
        <v>577</v>
      </c>
      <c r="K153" s="206" t="s">
        <v>1570</v>
      </c>
      <c r="L153" s="172"/>
    </row>
    <row r="154" spans="1:12" ht="63.75">
      <c r="A154" s="170">
        <v>120</v>
      </c>
      <c r="B154" s="206" t="s">
        <v>428</v>
      </c>
      <c r="C154" s="207">
        <v>38341</v>
      </c>
      <c r="D154" s="207">
        <v>38341</v>
      </c>
      <c r="E154" s="171">
        <v>2</v>
      </c>
      <c r="F154" s="206" t="s">
        <v>576</v>
      </c>
      <c r="G154" s="205">
        <v>3663</v>
      </c>
      <c r="H154" s="206">
        <v>23426</v>
      </c>
      <c r="I154" s="212"/>
      <c r="J154" s="208" t="s">
        <v>557</v>
      </c>
      <c r="K154" s="206" t="s">
        <v>557</v>
      </c>
      <c r="L154" s="172"/>
    </row>
    <row r="155" spans="1:12" ht="63.75">
      <c r="A155" s="170">
        <v>121</v>
      </c>
      <c r="B155" s="206" t="s">
        <v>428</v>
      </c>
      <c r="C155" s="207">
        <v>38341</v>
      </c>
      <c r="D155" s="207">
        <v>38341</v>
      </c>
      <c r="E155" s="171">
        <v>2</v>
      </c>
      <c r="F155" s="206" t="s">
        <v>576</v>
      </c>
      <c r="G155" s="205">
        <v>3663</v>
      </c>
      <c r="H155" s="206">
        <v>23427</v>
      </c>
      <c r="I155" s="212"/>
      <c r="J155" s="208" t="s">
        <v>557</v>
      </c>
      <c r="K155" s="206" t="s">
        <v>557</v>
      </c>
      <c r="L155" s="172"/>
    </row>
    <row r="156" spans="1:12" ht="63.75">
      <c r="A156" s="170">
        <v>122</v>
      </c>
      <c r="B156" s="206" t="s">
        <v>428</v>
      </c>
      <c r="C156" s="207">
        <v>38341</v>
      </c>
      <c r="D156" s="207">
        <v>38341</v>
      </c>
      <c r="E156" s="171">
        <v>2</v>
      </c>
      <c r="F156" s="206" t="s">
        <v>576</v>
      </c>
      <c r="G156" s="205">
        <v>3663</v>
      </c>
      <c r="H156" s="206">
        <v>23428</v>
      </c>
      <c r="I156" s="212"/>
      <c r="J156" s="208" t="s">
        <v>557</v>
      </c>
      <c r="K156" s="206" t="s">
        <v>557</v>
      </c>
      <c r="L156" s="172"/>
    </row>
    <row r="157" spans="1:12" ht="63.75">
      <c r="A157" s="170">
        <v>123</v>
      </c>
      <c r="B157" s="206" t="s">
        <v>428</v>
      </c>
      <c r="C157" s="207">
        <v>38341</v>
      </c>
      <c r="D157" s="207">
        <v>38341</v>
      </c>
      <c r="E157" s="171">
        <v>2</v>
      </c>
      <c r="F157" s="206" t="s">
        <v>576</v>
      </c>
      <c r="G157" s="205">
        <v>3663</v>
      </c>
      <c r="H157" s="206">
        <v>23429</v>
      </c>
      <c r="I157" s="212" t="s">
        <v>741</v>
      </c>
      <c r="J157" s="208" t="s">
        <v>549</v>
      </c>
      <c r="K157" s="206" t="s">
        <v>1570</v>
      </c>
      <c r="L157" s="172"/>
    </row>
    <row r="158" spans="1:12" ht="63.75">
      <c r="A158" s="170">
        <v>124</v>
      </c>
      <c r="B158" s="206" t="s">
        <v>428</v>
      </c>
      <c r="C158" s="207">
        <v>38341</v>
      </c>
      <c r="D158" s="207">
        <v>38341</v>
      </c>
      <c r="E158" s="171">
        <v>2</v>
      </c>
      <c r="F158" s="206" t="s">
        <v>576</v>
      </c>
      <c r="G158" s="205">
        <v>3663</v>
      </c>
      <c r="H158" s="206">
        <v>23430</v>
      </c>
      <c r="I158" s="212" t="s">
        <v>742</v>
      </c>
      <c r="J158" s="208" t="s">
        <v>578</v>
      </c>
      <c r="K158" s="206" t="s">
        <v>1570</v>
      </c>
      <c r="L158" s="172"/>
    </row>
    <row r="159" spans="1:12" ht="63.75">
      <c r="A159" s="170">
        <v>125</v>
      </c>
      <c r="B159" s="206" t="s">
        <v>428</v>
      </c>
      <c r="C159" s="207">
        <v>38341</v>
      </c>
      <c r="D159" s="207">
        <v>38341</v>
      </c>
      <c r="E159" s="171">
        <v>2</v>
      </c>
      <c r="F159" s="206" t="s">
        <v>576</v>
      </c>
      <c r="G159" s="205">
        <v>3663</v>
      </c>
      <c r="H159" s="206">
        <v>23431</v>
      </c>
      <c r="I159" s="212" t="s">
        <v>743</v>
      </c>
      <c r="J159" s="208" t="s">
        <v>571</v>
      </c>
      <c r="K159" s="206" t="s">
        <v>1570</v>
      </c>
      <c r="L159" s="172"/>
    </row>
    <row r="160" spans="1:12" ht="63.75">
      <c r="A160" s="170">
        <v>126</v>
      </c>
      <c r="B160" s="206" t="s">
        <v>428</v>
      </c>
      <c r="C160" s="207">
        <v>38341</v>
      </c>
      <c r="D160" s="207">
        <v>38341</v>
      </c>
      <c r="E160" s="171">
        <v>2</v>
      </c>
      <c r="F160" s="206" t="s">
        <v>576</v>
      </c>
      <c r="G160" s="205">
        <v>3663</v>
      </c>
      <c r="H160" s="206">
        <v>23432</v>
      </c>
      <c r="I160" s="212" t="s">
        <v>744</v>
      </c>
      <c r="J160" s="208" t="s">
        <v>571</v>
      </c>
      <c r="K160" s="206" t="s">
        <v>1570</v>
      </c>
      <c r="L160" s="172"/>
    </row>
    <row r="161" spans="1:12" ht="63.75">
      <c r="A161" s="170">
        <v>127</v>
      </c>
      <c r="B161" s="206" t="s">
        <v>428</v>
      </c>
      <c r="C161" s="207">
        <v>38341</v>
      </c>
      <c r="D161" s="207">
        <v>38341</v>
      </c>
      <c r="E161" s="171">
        <v>2</v>
      </c>
      <c r="F161" s="206" t="s">
        <v>576</v>
      </c>
      <c r="G161" s="205">
        <v>3663</v>
      </c>
      <c r="H161" s="206">
        <v>23433</v>
      </c>
      <c r="I161" s="212" t="s">
        <v>745</v>
      </c>
      <c r="J161" s="208" t="s">
        <v>571</v>
      </c>
      <c r="K161" s="206" t="s">
        <v>1570</v>
      </c>
      <c r="L161" s="172"/>
    </row>
    <row r="162" spans="1:12" ht="63.75">
      <c r="A162" s="170">
        <v>128</v>
      </c>
      <c r="B162" s="206" t="s">
        <v>428</v>
      </c>
      <c r="C162" s="207">
        <v>38341</v>
      </c>
      <c r="D162" s="207">
        <v>38341</v>
      </c>
      <c r="E162" s="171">
        <v>2</v>
      </c>
      <c r="F162" s="206" t="s">
        <v>576</v>
      </c>
      <c r="G162" s="205">
        <v>3663</v>
      </c>
      <c r="H162" s="206">
        <v>23434</v>
      </c>
      <c r="I162" s="212" t="s">
        <v>746</v>
      </c>
      <c r="J162" s="208" t="s">
        <v>571</v>
      </c>
      <c r="K162" s="206" t="s">
        <v>1570</v>
      </c>
      <c r="L162" s="172"/>
    </row>
    <row r="163" spans="1:12" ht="63.75">
      <c r="A163" s="170">
        <v>129</v>
      </c>
      <c r="B163" s="206" t="s">
        <v>428</v>
      </c>
      <c r="C163" s="207">
        <v>38341</v>
      </c>
      <c r="D163" s="207">
        <v>38341</v>
      </c>
      <c r="E163" s="171">
        <v>2</v>
      </c>
      <c r="F163" s="206" t="s">
        <v>576</v>
      </c>
      <c r="G163" s="205">
        <v>3663</v>
      </c>
      <c r="H163" s="206">
        <v>23435</v>
      </c>
      <c r="I163" s="212" t="s">
        <v>747</v>
      </c>
      <c r="J163" s="208" t="s">
        <v>571</v>
      </c>
      <c r="K163" s="206" t="s">
        <v>1570</v>
      </c>
      <c r="L163" s="172"/>
    </row>
    <row r="164" spans="1:12" ht="63.75">
      <c r="A164" s="170">
        <v>130</v>
      </c>
      <c r="B164" s="206" t="s">
        <v>428</v>
      </c>
      <c r="C164" s="207">
        <v>38341</v>
      </c>
      <c r="D164" s="207">
        <v>38341</v>
      </c>
      <c r="E164" s="171">
        <v>2</v>
      </c>
      <c r="F164" s="206" t="s">
        <v>576</v>
      </c>
      <c r="G164" s="205">
        <v>3663</v>
      </c>
      <c r="H164" s="206">
        <v>23436</v>
      </c>
      <c r="I164" s="212" t="s">
        <v>748</v>
      </c>
      <c r="J164" s="208" t="s">
        <v>571</v>
      </c>
      <c r="K164" s="206" t="s">
        <v>1570</v>
      </c>
      <c r="L164" s="172"/>
    </row>
    <row r="165" spans="1:12" ht="63.75">
      <c r="A165" s="170">
        <v>131</v>
      </c>
      <c r="B165" s="206" t="s">
        <v>428</v>
      </c>
      <c r="C165" s="207">
        <v>38341</v>
      </c>
      <c r="D165" s="207">
        <v>38341</v>
      </c>
      <c r="E165" s="171">
        <v>2</v>
      </c>
      <c r="F165" s="206" t="s">
        <v>576</v>
      </c>
      <c r="G165" s="205">
        <v>3663</v>
      </c>
      <c r="H165" s="206">
        <v>23437</v>
      </c>
      <c r="I165" s="212" t="s">
        <v>749</v>
      </c>
      <c r="J165" s="208" t="s">
        <v>571</v>
      </c>
      <c r="K165" s="206" t="s">
        <v>1570</v>
      </c>
      <c r="L165" s="172"/>
    </row>
    <row r="166" spans="1:12" ht="63.75">
      <c r="A166" s="170">
        <v>132</v>
      </c>
      <c r="B166" s="206" t="s">
        <v>428</v>
      </c>
      <c r="C166" s="207">
        <v>38341</v>
      </c>
      <c r="D166" s="207">
        <v>38341</v>
      </c>
      <c r="E166" s="171">
        <v>2</v>
      </c>
      <c r="F166" s="206" t="s">
        <v>576</v>
      </c>
      <c r="G166" s="205">
        <v>3663</v>
      </c>
      <c r="H166" s="206">
        <v>23438</v>
      </c>
      <c r="I166" s="212" t="s">
        <v>750</v>
      </c>
      <c r="J166" s="208" t="s">
        <v>571</v>
      </c>
      <c r="K166" s="206" t="s">
        <v>1570</v>
      </c>
      <c r="L166" s="172"/>
    </row>
    <row r="167" spans="1:12" ht="63.75">
      <c r="A167" s="170">
        <v>133</v>
      </c>
      <c r="B167" s="206" t="s">
        <v>428</v>
      </c>
      <c r="C167" s="207">
        <v>38341</v>
      </c>
      <c r="D167" s="207">
        <v>38341</v>
      </c>
      <c r="E167" s="171">
        <v>2</v>
      </c>
      <c r="F167" s="206" t="s">
        <v>576</v>
      </c>
      <c r="G167" s="205">
        <v>3663</v>
      </c>
      <c r="H167" s="206">
        <v>23439</v>
      </c>
      <c r="I167" s="212" t="s">
        <v>751</v>
      </c>
      <c r="J167" s="208" t="s">
        <v>571</v>
      </c>
      <c r="K167" s="206" t="s">
        <v>1570</v>
      </c>
      <c r="L167" s="172"/>
    </row>
    <row r="168" spans="1:12" ht="63.75">
      <c r="A168" s="170">
        <v>134</v>
      </c>
      <c r="B168" s="206" t="s">
        <v>428</v>
      </c>
      <c r="C168" s="207">
        <v>38341</v>
      </c>
      <c r="D168" s="207">
        <v>38341</v>
      </c>
      <c r="E168" s="171">
        <v>2</v>
      </c>
      <c r="F168" s="206" t="s">
        <v>576</v>
      </c>
      <c r="G168" s="205">
        <v>3663</v>
      </c>
      <c r="H168" s="206">
        <v>23440</v>
      </c>
      <c r="I168" s="212" t="s">
        <v>752</v>
      </c>
      <c r="J168" s="208" t="s">
        <v>571</v>
      </c>
      <c r="K168" s="206" t="s">
        <v>1570</v>
      </c>
      <c r="L168" s="172"/>
    </row>
    <row r="169" spans="1:12" ht="63.75">
      <c r="A169" s="170">
        <v>135</v>
      </c>
      <c r="B169" s="206" t="s">
        <v>428</v>
      </c>
      <c r="C169" s="207">
        <v>38341</v>
      </c>
      <c r="D169" s="207">
        <v>38341</v>
      </c>
      <c r="E169" s="171">
        <v>2</v>
      </c>
      <c r="F169" s="206" t="s">
        <v>576</v>
      </c>
      <c r="G169" s="205">
        <v>3663</v>
      </c>
      <c r="H169" s="206">
        <v>23441</v>
      </c>
      <c r="I169" s="212" t="s">
        <v>753</v>
      </c>
      <c r="J169" s="208" t="s">
        <v>579</v>
      </c>
      <c r="K169" s="206" t="s">
        <v>1570</v>
      </c>
      <c r="L169" s="172"/>
    </row>
    <row r="170" spans="1:12" ht="63.75">
      <c r="A170" s="170">
        <v>136</v>
      </c>
      <c r="B170" s="206" t="s">
        <v>428</v>
      </c>
      <c r="C170" s="207">
        <v>38341</v>
      </c>
      <c r="D170" s="207">
        <v>38341</v>
      </c>
      <c r="E170" s="171">
        <v>2</v>
      </c>
      <c r="F170" s="206" t="s">
        <v>576</v>
      </c>
      <c r="G170" s="205">
        <v>3663</v>
      </c>
      <c r="H170" s="206">
        <v>23442</v>
      </c>
      <c r="I170" s="212" t="s">
        <v>754</v>
      </c>
      <c r="J170" s="208" t="s">
        <v>571</v>
      </c>
      <c r="K170" s="206" t="s">
        <v>1570</v>
      </c>
      <c r="L170" s="172"/>
    </row>
    <row r="171" spans="1:12" ht="63.75">
      <c r="A171" s="170">
        <v>137</v>
      </c>
      <c r="B171" s="206" t="s">
        <v>428</v>
      </c>
      <c r="C171" s="207">
        <v>38341</v>
      </c>
      <c r="D171" s="207">
        <v>38341</v>
      </c>
      <c r="E171" s="171">
        <v>2</v>
      </c>
      <c r="F171" s="206" t="s">
        <v>576</v>
      </c>
      <c r="G171" s="205">
        <v>3663</v>
      </c>
      <c r="H171" s="206">
        <v>23443</v>
      </c>
      <c r="I171" s="212" t="s">
        <v>755</v>
      </c>
      <c r="J171" s="208" t="s">
        <v>571</v>
      </c>
      <c r="K171" s="206" t="s">
        <v>1570</v>
      </c>
      <c r="L171" s="172"/>
    </row>
    <row r="172" spans="1:12" ht="63.75">
      <c r="A172" s="170">
        <v>138</v>
      </c>
      <c r="B172" s="206" t="s">
        <v>428</v>
      </c>
      <c r="C172" s="207">
        <v>38341</v>
      </c>
      <c r="D172" s="207">
        <v>38341</v>
      </c>
      <c r="E172" s="171">
        <v>2</v>
      </c>
      <c r="F172" s="206" t="s">
        <v>576</v>
      </c>
      <c r="G172" s="205">
        <v>3663</v>
      </c>
      <c r="H172" s="206">
        <v>23444</v>
      </c>
      <c r="I172" s="212" t="s">
        <v>756</v>
      </c>
      <c r="J172" s="208" t="s">
        <v>571</v>
      </c>
      <c r="K172" s="206" t="s">
        <v>1570</v>
      </c>
      <c r="L172" s="172"/>
    </row>
    <row r="173" spans="1:12" ht="63.75">
      <c r="A173" s="170">
        <v>139</v>
      </c>
      <c r="B173" s="206" t="s">
        <v>428</v>
      </c>
      <c r="C173" s="207">
        <v>38341</v>
      </c>
      <c r="D173" s="207">
        <v>38341</v>
      </c>
      <c r="E173" s="171">
        <v>2</v>
      </c>
      <c r="F173" s="206" t="s">
        <v>576</v>
      </c>
      <c r="G173" s="205">
        <v>3663</v>
      </c>
      <c r="H173" s="206">
        <v>23445</v>
      </c>
      <c r="I173" s="212" t="s">
        <v>757</v>
      </c>
      <c r="J173" s="208" t="s">
        <v>579</v>
      </c>
      <c r="K173" s="206" t="s">
        <v>1570</v>
      </c>
      <c r="L173" s="172"/>
    </row>
    <row r="174" spans="1:12" ht="63.75">
      <c r="A174" s="170">
        <v>140</v>
      </c>
      <c r="B174" s="206" t="s">
        <v>428</v>
      </c>
      <c r="C174" s="207">
        <v>38341</v>
      </c>
      <c r="D174" s="207">
        <v>38341</v>
      </c>
      <c r="E174" s="171">
        <v>2</v>
      </c>
      <c r="F174" s="206" t="s">
        <v>576</v>
      </c>
      <c r="G174" s="205">
        <v>3663</v>
      </c>
      <c r="H174" s="206">
        <v>23446</v>
      </c>
      <c r="I174" s="212" t="s">
        <v>758</v>
      </c>
      <c r="J174" s="208" t="s">
        <v>571</v>
      </c>
      <c r="K174" s="206" t="s">
        <v>1570</v>
      </c>
      <c r="L174" s="172"/>
    </row>
    <row r="175" spans="1:12" ht="63.75">
      <c r="A175" s="170">
        <v>141</v>
      </c>
      <c r="B175" s="206" t="s">
        <v>428</v>
      </c>
      <c r="C175" s="207">
        <v>38341</v>
      </c>
      <c r="D175" s="207">
        <v>38341</v>
      </c>
      <c r="E175" s="171">
        <v>2</v>
      </c>
      <c r="F175" s="206" t="s">
        <v>576</v>
      </c>
      <c r="G175" s="205">
        <v>3663</v>
      </c>
      <c r="H175" s="206">
        <v>23447</v>
      </c>
      <c r="I175" s="212" t="s">
        <v>759</v>
      </c>
      <c r="J175" s="208" t="s">
        <v>557</v>
      </c>
      <c r="K175" s="206" t="s">
        <v>557</v>
      </c>
      <c r="L175" s="172"/>
    </row>
    <row r="176" spans="1:12" ht="63.75">
      <c r="A176" s="170">
        <v>142</v>
      </c>
      <c r="B176" s="206" t="s">
        <v>428</v>
      </c>
      <c r="C176" s="207">
        <v>38341</v>
      </c>
      <c r="D176" s="207">
        <v>38341</v>
      </c>
      <c r="E176" s="171">
        <v>2</v>
      </c>
      <c r="F176" s="206" t="s">
        <v>576</v>
      </c>
      <c r="G176" s="205">
        <v>3663</v>
      </c>
      <c r="H176" s="206">
        <v>23448</v>
      </c>
      <c r="I176" s="212" t="s">
        <v>760</v>
      </c>
      <c r="J176" s="208" t="s">
        <v>571</v>
      </c>
      <c r="K176" s="206" t="s">
        <v>1570</v>
      </c>
      <c r="L176" s="172"/>
    </row>
    <row r="177" spans="1:12" ht="63.75">
      <c r="A177" s="170">
        <v>143</v>
      </c>
      <c r="B177" s="206" t="s">
        <v>428</v>
      </c>
      <c r="C177" s="207">
        <v>38341</v>
      </c>
      <c r="D177" s="207">
        <v>38341</v>
      </c>
      <c r="E177" s="171">
        <v>2</v>
      </c>
      <c r="F177" s="206" t="s">
        <v>576</v>
      </c>
      <c r="G177" s="205">
        <v>3663</v>
      </c>
      <c r="H177" s="206">
        <v>23449</v>
      </c>
      <c r="I177" s="212" t="s">
        <v>761</v>
      </c>
      <c r="J177" s="208" t="s">
        <v>557</v>
      </c>
      <c r="K177" s="206" t="s">
        <v>557</v>
      </c>
      <c r="L177" s="172"/>
    </row>
    <row r="178" spans="1:12" ht="63.75">
      <c r="A178" s="170">
        <v>144</v>
      </c>
      <c r="B178" s="206" t="s">
        <v>428</v>
      </c>
      <c r="C178" s="207">
        <v>38341</v>
      </c>
      <c r="D178" s="207">
        <v>38341</v>
      </c>
      <c r="E178" s="171">
        <v>2</v>
      </c>
      <c r="F178" s="206" t="s">
        <v>576</v>
      </c>
      <c r="G178" s="205">
        <v>3663</v>
      </c>
      <c r="H178" s="206">
        <v>23450</v>
      </c>
      <c r="I178" s="212" t="s">
        <v>762</v>
      </c>
      <c r="J178" s="208" t="s">
        <v>571</v>
      </c>
      <c r="K178" s="206" t="s">
        <v>1570</v>
      </c>
      <c r="L178" s="172"/>
    </row>
    <row r="179" spans="1:12" ht="63.75">
      <c r="A179" s="170">
        <v>145</v>
      </c>
      <c r="B179" s="206" t="s">
        <v>428</v>
      </c>
      <c r="C179" s="207">
        <v>38341</v>
      </c>
      <c r="D179" s="207">
        <v>38341</v>
      </c>
      <c r="E179" s="171">
        <v>2</v>
      </c>
      <c r="F179" s="206" t="s">
        <v>576</v>
      </c>
      <c r="G179" s="205">
        <v>3663</v>
      </c>
      <c r="H179" s="206">
        <v>23451</v>
      </c>
      <c r="I179" s="212" t="s">
        <v>763</v>
      </c>
      <c r="J179" s="208" t="s">
        <v>571</v>
      </c>
      <c r="K179" s="206" t="s">
        <v>1570</v>
      </c>
      <c r="L179" s="172"/>
    </row>
    <row r="180" spans="1:12" ht="63.75">
      <c r="A180" s="170">
        <v>146</v>
      </c>
      <c r="B180" s="206" t="s">
        <v>428</v>
      </c>
      <c r="C180" s="207">
        <v>38341</v>
      </c>
      <c r="D180" s="207">
        <v>38341</v>
      </c>
      <c r="E180" s="171">
        <v>2</v>
      </c>
      <c r="F180" s="206" t="s">
        <v>576</v>
      </c>
      <c r="G180" s="205">
        <v>3663</v>
      </c>
      <c r="H180" s="206">
        <v>23452</v>
      </c>
      <c r="I180" s="212" t="s">
        <v>764</v>
      </c>
      <c r="J180" s="208" t="s">
        <v>577</v>
      </c>
      <c r="K180" s="206" t="s">
        <v>1570</v>
      </c>
      <c r="L180" s="172"/>
    </row>
    <row r="181" spans="1:12" ht="63.75">
      <c r="A181" s="170">
        <v>147</v>
      </c>
      <c r="B181" s="206" t="s">
        <v>428</v>
      </c>
      <c r="C181" s="207">
        <v>38341</v>
      </c>
      <c r="D181" s="207">
        <v>38341</v>
      </c>
      <c r="E181" s="171">
        <v>2</v>
      </c>
      <c r="F181" s="206" t="s">
        <v>576</v>
      </c>
      <c r="G181" s="205">
        <v>3663</v>
      </c>
      <c r="H181" s="206">
        <v>23453</v>
      </c>
      <c r="I181" s="212" t="s">
        <v>765</v>
      </c>
      <c r="J181" s="208" t="s">
        <v>549</v>
      </c>
      <c r="K181" s="206" t="s">
        <v>1570</v>
      </c>
      <c r="L181" s="172"/>
    </row>
    <row r="182" spans="1:12" ht="63.75">
      <c r="A182" s="170">
        <v>148</v>
      </c>
      <c r="B182" s="206" t="s">
        <v>428</v>
      </c>
      <c r="C182" s="207">
        <v>38341</v>
      </c>
      <c r="D182" s="207">
        <v>38341</v>
      </c>
      <c r="E182" s="171">
        <v>2</v>
      </c>
      <c r="F182" s="206" t="s">
        <v>576</v>
      </c>
      <c r="G182" s="205">
        <v>3663</v>
      </c>
      <c r="H182" s="206">
        <v>23454</v>
      </c>
      <c r="I182" s="212" t="s">
        <v>766</v>
      </c>
      <c r="J182" s="208" t="s">
        <v>571</v>
      </c>
      <c r="K182" s="206" t="s">
        <v>1570</v>
      </c>
      <c r="L182" s="172"/>
    </row>
    <row r="183" spans="1:12" ht="63.75">
      <c r="A183" s="170">
        <v>149</v>
      </c>
      <c r="B183" s="206" t="s">
        <v>428</v>
      </c>
      <c r="C183" s="207">
        <v>38341</v>
      </c>
      <c r="D183" s="207">
        <v>38341</v>
      </c>
      <c r="E183" s="171">
        <v>2</v>
      </c>
      <c r="F183" s="206" t="s">
        <v>576</v>
      </c>
      <c r="G183" s="205">
        <v>3663</v>
      </c>
      <c r="H183" s="206">
        <v>23455</v>
      </c>
      <c r="I183" s="212" t="s">
        <v>767</v>
      </c>
      <c r="J183" s="208" t="s">
        <v>571</v>
      </c>
      <c r="K183" s="206" t="s">
        <v>1570</v>
      </c>
      <c r="L183" s="172"/>
    </row>
    <row r="184" spans="1:12" ht="63.75">
      <c r="A184" s="170">
        <v>150</v>
      </c>
      <c r="B184" s="206" t="s">
        <v>428</v>
      </c>
      <c r="C184" s="207">
        <v>38341</v>
      </c>
      <c r="D184" s="207">
        <v>38341</v>
      </c>
      <c r="E184" s="171">
        <v>2</v>
      </c>
      <c r="F184" s="206" t="s">
        <v>576</v>
      </c>
      <c r="G184" s="205">
        <v>3663</v>
      </c>
      <c r="H184" s="206">
        <v>23456</v>
      </c>
      <c r="I184" s="212" t="s">
        <v>768</v>
      </c>
      <c r="J184" s="208" t="s">
        <v>548</v>
      </c>
      <c r="K184" s="206" t="s">
        <v>1570</v>
      </c>
      <c r="L184" s="172"/>
    </row>
    <row r="185" spans="1:12" ht="63.75">
      <c r="A185" s="170">
        <v>151</v>
      </c>
      <c r="B185" s="206" t="s">
        <v>428</v>
      </c>
      <c r="C185" s="207">
        <v>38341</v>
      </c>
      <c r="D185" s="207">
        <v>38341</v>
      </c>
      <c r="E185" s="171">
        <v>2</v>
      </c>
      <c r="F185" s="206" t="s">
        <v>576</v>
      </c>
      <c r="G185" s="205">
        <v>3663</v>
      </c>
      <c r="H185" s="206">
        <v>23457</v>
      </c>
      <c r="I185" s="212" t="s">
        <v>769</v>
      </c>
      <c r="J185" s="208" t="s">
        <v>571</v>
      </c>
      <c r="K185" s="206" t="s">
        <v>1570</v>
      </c>
      <c r="L185" s="172"/>
    </row>
    <row r="186" spans="1:12" ht="63.75">
      <c r="A186" s="170">
        <v>152</v>
      </c>
      <c r="B186" s="206" t="s">
        <v>428</v>
      </c>
      <c r="C186" s="207">
        <v>38341</v>
      </c>
      <c r="D186" s="207">
        <v>38341</v>
      </c>
      <c r="E186" s="171">
        <v>2</v>
      </c>
      <c r="F186" s="206" t="s">
        <v>576</v>
      </c>
      <c r="G186" s="205">
        <v>3663</v>
      </c>
      <c r="H186" s="206">
        <v>23458</v>
      </c>
      <c r="I186" s="212" t="s">
        <v>770</v>
      </c>
      <c r="J186" s="208" t="s">
        <v>571</v>
      </c>
      <c r="K186" s="206" t="s">
        <v>1570</v>
      </c>
      <c r="L186" s="172"/>
    </row>
    <row r="187" spans="1:12" ht="63.75">
      <c r="A187" s="170">
        <v>153</v>
      </c>
      <c r="B187" s="206" t="s">
        <v>428</v>
      </c>
      <c r="C187" s="207">
        <v>38341</v>
      </c>
      <c r="D187" s="207">
        <v>38341</v>
      </c>
      <c r="E187" s="171">
        <v>2</v>
      </c>
      <c r="F187" s="206" t="s">
        <v>576</v>
      </c>
      <c r="G187" s="205">
        <v>3663</v>
      </c>
      <c r="H187" s="206">
        <v>23459</v>
      </c>
      <c r="I187" s="212" t="s">
        <v>771</v>
      </c>
      <c r="J187" s="208" t="s">
        <v>571</v>
      </c>
      <c r="K187" s="206" t="s">
        <v>1570</v>
      </c>
      <c r="L187" s="172"/>
    </row>
    <row r="188" spans="1:12" ht="63.75">
      <c r="A188" s="170">
        <v>154</v>
      </c>
      <c r="B188" s="206" t="s">
        <v>428</v>
      </c>
      <c r="C188" s="207">
        <v>38341</v>
      </c>
      <c r="D188" s="207">
        <v>38341</v>
      </c>
      <c r="E188" s="171">
        <v>2</v>
      </c>
      <c r="F188" s="206" t="s">
        <v>576</v>
      </c>
      <c r="G188" s="205">
        <v>3663</v>
      </c>
      <c r="H188" s="206">
        <v>23460</v>
      </c>
      <c r="I188" s="212" t="s">
        <v>772</v>
      </c>
      <c r="J188" s="208" t="s">
        <v>557</v>
      </c>
      <c r="K188" s="206" t="s">
        <v>557</v>
      </c>
      <c r="L188" s="172"/>
    </row>
    <row r="189" spans="1:12" ht="63.75">
      <c r="A189" s="170">
        <v>155</v>
      </c>
      <c r="B189" s="206" t="s">
        <v>428</v>
      </c>
      <c r="C189" s="207">
        <v>38341</v>
      </c>
      <c r="D189" s="207">
        <v>38341</v>
      </c>
      <c r="E189" s="171">
        <v>2</v>
      </c>
      <c r="F189" s="206" t="s">
        <v>576</v>
      </c>
      <c r="G189" s="205">
        <v>3663</v>
      </c>
      <c r="H189" s="206">
        <v>23461</v>
      </c>
      <c r="I189" s="212" t="s">
        <v>773</v>
      </c>
      <c r="J189" s="208" t="s">
        <v>548</v>
      </c>
      <c r="K189" s="206" t="s">
        <v>1570</v>
      </c>
      <c r="L189" s="172"/>
    </row>
    <row r="190" spans="1:12" ht="63.75">
      <c r="A190" s="170">
        <v>156</v>
      </c>
      <c r="B190" s="206" t="s">
        <v>428</v>
      </c>
      <c r="C190" s="207">
        <v>38341</v>
      </c>
      <c r="D190" s="207">
        <v>38341</v>
      </c>
      <c r="E190" s="171">
        <v>2</v>
      </c>
      <c r="F190" s="206" t="s">
        <v>576</v>
      </c>
      <c r="G190" s="205">
        <v>3663</v>
      </c>
      <c r="H190" s="206">
        <v>23462</v>
      </c>
      <c r="I190" s="212" t="s">
        <v>774</v>
      </c>
      <c r="J190" s="208" t="s">
        <v>571</v>
      </c>
      <c r="K190" s="206" t="s">
        <v>1570</v>
      </c>
      <c r="L190" s="172"/>
    </row>
    <row r="191" spans="1:12" ht="63.75">
      <c r="A191" s="170">
        <v>157</v>
      </c>
      <c r="B191" s="206" t="s">
        <v>428</v>
      </c>
      <c r="C191" s="207">
        <v>38341</v>
      </c>
      <c r="D191" s="207">
        <v>38341</v>
      </c>
      <c r="E191" s="171">
        <v>2</v>
      </c>
      <c r="F191" s="206" t="s">
        <v>576</v>
      </c>
      <c r="G191" s="205">
        <v>3663</v>
      </c>
      <c r="H191" s="206">
        <v>23463</v>
      </c>
      <c r="I191" s="212" t="s">
        <v>775</v>
      </c>
      <c r="J191" s="208" t="s">
        <v>571</v>
      </c>
      <c r="K191" s="206" t="s">
        <v>1570</v>
      </c>
      <c r="L191" s="172"/>
    </row>
    <row r="192" spans="1:12" ht="63.75">
      <c r="A192" s="170">
        <v>158</v>
      </c>
      <c r="B192" s="206" t="s">
        <v>428</v>
      </c>
      <c r="C192" s="207">
        <v>38341</v>
      </c>
      <c r="D192" s="207">
        <v>38341</v>
      </c>
      <c r="E192" s="171">
        <v>2</v>
      </c>
      <c r="F192" s="206" t="s">
        <v>576</v>
      </c>
      <c r="G192" s="205">
        <v>3663</v>
      </c>
      <c r="H192" s="206">
        <v>23464</v>
      </c>
      <c r="I192" s="212" t="s">
        <v>776</v>
      </c>
      <c r="J192" s="208" t="s">
        <v>571</v>
      </c>
      <c r="K192" s="206" t="s">
        <v>1570</v>
      </c>
      <c r="L192" s="172"/>
    </row>
    <row r="193" spans="1:12" ht="63.75">
      <c r="A193" s="170">
        <v>159</v>
      </c>
      <c r="B193" s="206" t="s">
        <v>428</v>
      </c>
      <c r="C193" s="207">
        <v>38341</v>
      </c>
      <c r="D193" s="207">
        <v>38341</v>
      </c>
      <c r="E193" s="171">
        <v>2</v>
      </c>
      <c r="F193" s="206" t="s">
        <v>576</v>
      </c>
      <c r="G193" s="205">
        <v>3663</v>
      </c>
      <c r="H193" s="206">
        <v>23465</v>
      </c>
      <c r="I193" s="212" t="s">
        <v>777</v>
      </c>
      <c r="J193" s="208" t="s">
        <v>571</v>
      </c>
      <c r="K193" s="206" t="s">
        <v>1570</v>
      </c>
      <c r="L193" s="172"/>
    </row>
    <row r="194" spans="1:12" ht="63.75">
      <c r="A194" s="170">
        <v>160</v>
      </c>
      <c r="B194" s="206" t="s">
        <v>428</v>
      </c>
      <c r="C194" s="207">
        <v>38341</v>
      </c>
      <c r="D194" s="207">
        <v>38341</v>
      </c>
      <c r="E194" s="171">
        <v>2</v>
      </c>
      <c r="F194" s="206" t="s">
        <v>576</v>
      </c>
      <c r="G194" s="205">
        <v>3663</v>
      </c>
      <c r="H194" s="206">
        <v>23466</v>
      </c>
      <c r="I194" s="212" t="s">
        <v>778</v>
      </c>
      <c r="J194" s="208" t="s">
        <v>571</v>
      </c>
      <c r="K194" s="206" t="s">
        <v>1570</v>
      </c>
      <c r="L194" s="172"/>
    </row>
    <row r="195" spans="1:12" ht="63.75">
      <c r="A195" s="170">
        <v>161</v>
      </c>
      <c r="B195" s="206" t="s">
        <v>428</v>
      </c>
      <c r="C195" s="207">
        <v>38341</v>
      </c>
      <c r="D195" s="207">
        <v>38341</v>
      </c>
      <c r="E195" s="171">
        <v>2</v>
      </c>
      <c r="F195" s="206" t="s">
        <v>576</v>
      </c>
      <c r="G195" s="205">
        <v>3663</v>
      </c>
      <c r="H195" s="206">
        <v>23467</v>
      </c>
      <c r="I195" s="212" t="s">
        <v>779</v>
      </c>
      <c r="J195" s="208" t="s">
        <v>571</v>
      </c>
      <c r="K195" s="206" t="s">
        <v>1570</v>
      </c>
      <c r="L195" s="172"/>
    </row>
    <row r="196" spans="1:12" ht="63.75">
      <c r="A196" s="170">
        <v>162</v>
      </c>
      <c r="B196" s="206" t="s">
        <v>428</v>
      </c>
      <c r="C196" s="207">
        <v>38341</v>
      </c>
      <c r="D196" s="207">
        <v>38341</v>
      </c>
      <c r="E196" s="171">
        <v>2</v>
      </c>
      <c r="F196" s="206" t="s">
        <v>576</v>
      </c>
      <c r="G196" s="205">
        <v>3663</v>
      </c>
      <c r="H196" s="206">
        <v>23468</v>
      </c>
      <c r="I196" s="212" t="s">
        <v>780</v>
      </c>
      <c r="J196" s="208" t="s">
        <v>571</v>
      </c>
      <c r="K196" s="206" t="s">
        <v>1570</v>
      </c>
      <c r="L196" s="172"/>
    </row>
    <row r="197" spans="1:12" ht="63.75">
      <c r="A197" s="170">
        <v>163</v>
      </c>
      <c r="B197" s="206" t="s">
        <v>428</v>
      </c>
      <c r="C197" s="207">
        <v>38341</v>
      </c>
      <c r="D197" s="207">
        <v>38341</v>
      </c>
      <c r="E197" s="171">
        <v>2</v>
      </c>
      <c r="F197" s="206" t="s">
        <v>576</v>
      </c>
      <c r="G197" s="205">
        <v>3663</v>
      </c>
      <c r="H197" s="206">
        <v>23469</v>
      </c>
      <c r="I197" s="212" t="s">
        <v>781</v>
      </c>
      <c r="J197" s="208" t="s">
        <v>571</v>
      </c>
      <c r="K197" s="206" t="s">
        <v>1570</v>
      </c>
      <c r="L197" s="172"/>
    </row>
    <row r="198" spans="1:12" ht="63.75">
      <c r="A198" s="170">
        <v>164</v>
      </c>
      <c r="B198" s="206" t="s">
        <v>428</v>
      </c>
      <c r="C198" s="207">
        <v>38341</v>
      </c>
      <c r="D198" s="207">
        <v>38341</v>
      </c>
      <c r="E198" s="171">
        <v>2</v>
      </c>
      <c r="F198" s="206" t="s">
        <v>576</v>
      </c>
      <c r="G198" s="205">
        <v>3663</v>
      </c>
      <c r="H198" s="206">
        <v>23470</v>
      </c>
      <c r="I198" s="212" t="s">
        <v>782</v>
      </c>
      <c r="J198" s="208" t="s">
        <v>571</v>
      </c>
      <c r="K198" s="206" t="s">
        <v>1570</v>
      </c>
      <c r="L198" s="172"/>
    </row>
    <row r="199" spans="1:12" ht="63.75">
      <c r="A199" s="170">
        <v>165</v>
      </c>
      <c r="B199" s="206" t="s">
        <v>431</v>
      </c>
      <c r="C199" s="207">
        <v>38387</v>
      </c>
      <c r="D199" s="207">
        <v>38383</v>
      </c>
      <c r="E199" s="171">
        <v>2</v>
      </c>
      <c r="F199" s="206" t="s">
        <v>576</v>
      </c>
      <c r="G199" s="205">
        <v>3663</v>
      </c>
      <c r="H199" s="206">
        <v>23511</v>
      </c>
      <c r="I199" s="212" t="s">
        <v>783</v>
      </c>
      <c r="J199" s="208" t="s">
        <v>571</v>
      </c>
      <c r="K199" s="206" t="s">
        <v>1570</v>
      </c>
      <c r="L199" s="172"/>
    </row>
    <row r="200" spans="1:12" ht="63.75">
      <c r="A200" s="170">
        <v>166</v>
      </c>
      <c r="B200" s="206" t="s">
        <v>431</v>
      </c>
      <c r="C200" s="207">
        <v>38387</v>
      </c>
      <c r="D200" s="207">
        <v>38383</v>
      </c>
      <c r="E200" s="171">
        <v>2</v>
      </c>
      <c r="F200" s="206" t="s">
        <v>576</v>
      </c>
      <c r="G200" s="205">
        <v>3663</v>
      </c>
      <c r="H200" s="206">
        <v>23512</v>
      </c>
      <c r="I200" s="212" t="s">
        <v>784</v>
      </c>
      <c r="J200" s="208" t="s">
        <v>571</v>
      </c>
      <c r="K200" s="206" t="s">
        <v>1570</v>
      </c>
      <c r="L200" s="172"/>
    </row>
    <row r="201" spans="1:12" ht="63.75">
      <c r="A201" s="170">
        <v>167</v>
      </c>
      <c r="B201" s="206" t="s">
        <v>431</v>
      </c>
      <c r="C201" s="207">
        <v>38387</v>
      </c>
      <c r="D201" s="207">
        <v>38383</v>
      </c>
      <c r="E201" s="171">
        <v>2</v>
      </c>
      <c r="F201" s="206" t="s">
        <v>576</v>
      </c>
      <c r="G201" s="205">
        <v>3663</v>
      </c>
      <c r="H201" s="206">
        <v>23513</v>
      </c>
      <c r="I201" s="212" t="s">
        <v>785</v>
      </c>
      <c r="J201" s="208" t="s">
        <v>571</v>
      </c>
      <c r="K201" s="206" t="s">
        <v>1570</v>
      </c>
      <c r="L201" s="172"/>
    </row>
    <row r="202" spans="1:12" ht="63.75">
      <c r="A202" s="170">
        <v>168</v>
      </c>
      <c r="B202" s="206" t="s">
        <v>431</v>
      </c>
      <c r="C202" s="207">
        <v>38387</v>
      </c>
      <c r="D202" s="207">
        <v>38383</v>
      </c>
      <c r="E202" s="171">
        <v>2</v>
      </c>
      <c r="F202" s="206" t="s">
        <v>576</v>
      </c>
      <c r="G202" s="205">
        <v>3663</v>
      </c>
      <c r="H202" s="206">
        <v>23514</v>
      </c>
      <c r="I202" s="212" t="s">
        <v>786</v>
      </c>
      <c r="J202" s="208" t="s">
        <v>580</v>
      </c>
      <c r="K202" s="206" t="s">
        <v>1570</v>
      </c>
      <c r="L202" s="172"/>
    </row>
    <row r="203" spans="1:12" ht="63.75">
      <c r="A203" s="170">
        <v>169</v>
      </c>
      <c r="B203" s="206" t="s">
        <v>431</v>
      </c>
      <c r="C203" s="207">
        <v>38387</v>
      </c>
      <c r="D203" s="207">
        <v>38383</v>
      </c>
      <c r="E203" s="171">
        <v>2</v>
      </c>
      <c r="F203" s="206" t="s">
        <v>576</v>
      </c>
      <c r="G203" s="205">
        <v>3663</v>
      </c>
      <c r="H203" s="206">
        <v>23515</v>
      </c>
      <c r="I203" s="212" t="s">
        <v>787</v>
      </c>
      <c r="J203" s="208" t="s">
        <v>571</v>
      </c>
      <c r="K203" s="206" t="s">
        <v>1570</v>
      </c>
      <c r="L203" s="172"/>
    </row>
    <row r="204" spans="1:12" ht="63.75">
      <c r="A204" s="170">
        <v>170</v>
      </c>
      <c r="B204" s="206" t="s">
        <v>431</v>
      </c>
      <c r="C204" s="207">
        <v>38387</v>
      </c>
      <c r="D204" s="207">
        <v>38383</v>
      </c>
      <c r="E204" s="171">
        <v>2</v>
      </c>
      <c r="F204" s="206" t="s">
        <v>576</v>
      </c>
      <c r="G204" s="205">
        <v>3663</v>
      </c>
      <c r="H204" s="206">
        <v>23516</v>
      </c>
      <c r="I204" s="212" t="s">
        <v>788</v>
      </c>
      <c r="J204" s="208" t="s">
        <v>571</v>
      </c>
      <c r="K204" s="206" t="s">
        <v>1570</v>
      </c>
      <c r="L204" s="172"/>
    </row>
    <row r="205" spans="1:12" ht="63.75">
      <c r="A205" s="170">
        <v>171</v>
      </c>
      <c r="B205" s="206" t="s">
        <v>431</v>
      </c>
      <c r="C205" s="207">
        <v>38387</v>
      </c>
      <c r="D205" s="207">
        <v>38383</v>
      </c>
      <c r="E205" s="171">
        <v>2</v>
      </c>
      <c r="F205" s="206" t="s">
        <v>576</v>
      </c>
      <c r="G205" s="205">
        <v>3663</v>
      </c>
      <c r="H205" s="206">
        <v>23517</v>
      </c>
      <c r="I205" s="212" t="s">
        <v>789</v>
      </c>
      <c r="J205" s="208" t="s">
        <v>571</v>
      </c>
      <c r="K205" s="206" t="s">
        <v>1570</v>
      </c>
      <c r="L205" s="172"/>
    </row>
    <row r="206" spans="1:12" ht="63.75">
      <c r="A206" s="170">
        <v>172</v>
      </c>
      <c r="B206" s="206" t="s">
        <v>431</v>
      </c>
      <c r="C206" s="207">
        <v>38387</v>
      </c>
      <c r="D206" s="207">
        <v>38383</v>
      </c>
      <c r="E206" s="171">
        <v>2</v>
      </c>
      <c r="F206" s="206" t="s">
        <v>576</v>
      </c>
      <c r="G206" s="205">
        <v>3663</v>
      </c>
      <c r="H206" s="206">
        <v>23518</v>
      </c>
      <c r="I206" s="212" t="s">
        <v>790</v>
      </c>
      <c r="J206" s="208" t="s">
        <v>571</v>
      </c>
      <c r="K206" s="206" t="s">
        <v>1570</v>
      </c>
      <c r="L206" s="172"/>
    </row>
    <row r="207" spans="1:12" ht="63.75">
      <c r="A207" s="170">
        <v>173</v>
      </c>
      <c r="B207" s="206" t="s">
        <v>431</v>
      </c>
      <c r="C207" s="207">
        <v>38387</v>
      </c>
      <c r="D207" s="207">
        <v>38383</v>
      </c>
      <c r="E207" s="171">
        <v>2</v>
      </c>
      <c r="F207" s="206" t="s">
        <v>576</v>
      </c>
      <c r="G207" s="205">
        <v>3663</v>
      </c>
      <c r="H207" s="206">
        <v>23519</v>
      </c>
      <c r="I207" s="212" t="s">
        <v>791</v>
      </c>
      <c r="J207" s="208" t="s">
        <v>571</v>
      </c>
      <c r="K207" s="206" t="s">
        <v>1570</v>
      </c>
      <c r="L207" s="172"/>
    </row>
    <row r="208" spans="1:12" ht="63.75">
      <c r="A208" s="170">
        <v>174</v>
      </c>
      <c r="B208" s="206" t="s">
        <v>431</v>
      </c>
      <c r="C208" s="207">
        <v>38387</v>
      </c>
      <c r="D208" s="207">
        <v>38383</v>
      </c>
      <c r="E208" s="171">
        <v>2</v>
      </c>
      <c r="F208" s="206" t="s">
        <v>576</v>
      </c>
      <c r="G208" s="205">
        <v>3663</v>
      </c>
      <c r="H208" s="206">
        <v>23520</v>
      </c>
      <c r="I208" s="212" t="s">
        <v>792</v>
      </c>
      <c r="J208" s="208" t="s">
        <v>571</v>
      </c>
      <c r="K208" s="206" t="s">
        <v>1570</v>
      </c>
      <c r="L208" s="172"/>
    </row>
    <row r="209" spans="1:12" ht="63.75">
      <c r="A209" s="170">
        <v>175</v>
      </c>
      <c r="B209" s="206" t="s">
        <v>431</v>
      </c>
      <c r="C209" s="207">
        <v>38387</v>
      </c>
      <c r="D209" s="207">
        <v>38383</v>
      </c>
      <c r="E209" s="171">
        <v>2</v>
      </c>
      <c r="F209" s="206" t="s">
        <v>576</v>
      </c>
      <c r="G209" s="205">
        <v>3663</v>
      </c>
      <c r="H209" s="206">
        <v>23521</v>
      </c>
      <c r="I209" s="212" t="s">
        <v>793</v>
      </c>
      <c r="J209" s="208" t="s">
        <v>571</v>
      </c>
      <c r="K209" s="206" t="s">
        <v>1570</v>
      </c>
      <c r="L209" s="172"/>
    </row>
    <row r="210" spans="1:12" ht="63.75">
      <c r="A210" s="170">
        <v>176</v>
      </c>
      <c r="B210" s="206" t="s">
        <v>431</v>
      </c>
      <c r="C210" s="207">
        <v>38387</v>
      </c>
      <c r="D210" s="207">
        <v>38383</v>
      </c>
      <c r="E210" s="171">
        <v>2</v>
      </c>
      <c r="F210" s="206" t="s">
        <v>576</v>
      </c>
      <c r="G210" s="205">
        <v>3663</v>
      </c>
      <c r="H210" s="206">
        <v>23522</v>
      </c>
      <c r="I210" s="212" t="s">
        <v>794</v>
      </c>
      <c r="J210" s="208" t="s">
        <v>571</v>
      </c>
      <c r="K210" s="206" t="s">
        <v>1570</v>
      </c>
      <c r="L210" s="172"/>
    </row>
    <row r="211" spans="1:12" ht="63.75">
      <c r="A211" s="170">
        <v>177</v>
      </c>
      <c r="B211" s="206" t="s">
        <v>433</v>
      </c>
      <c r="C211" s="207">
        <v>38369</v>
      </c>
      <c r="D211" s="207">
        <v>38369</v>
      </c>
      <c r="E211" s="171">
        <v>2</v>
      </c>
      <c r="F211" s="206" t="s">
        <v>576</v>
      </c>
      <c r="G211" s="205">
        <v>3663</v>
      </c>
      <c r="H211" s="206">
        <v>23523</v>
      </c>
      <c r="I211" s="212" t="s">
        <v>795</v>
      </c>
      <c r="J211" s="208" t="s">
        <v>571</v>
      </c>
      <c r="K211" s="206" t="s">
        <v>1570</v>
      </c>
      <c r="L211" s="172"/>
    </row>
    <row r="212" spans="1:12">
      <c r="A212" s="170">
        <v>178</v>
      </c>
      <c r="B212" s="206" t="s">
        <v>435</v>
      </c>
      <c r="C212" s="207">
        <v>38184</v>
      </c>
      <c r="D212" s="207">
        <v>38301</v>
      </c>
      <c r="E212" s="171">
        <v>2</v>
      </c>
      <c r="F212" s="206" t="s">
        <v>581</v>
      </c>
      <c r="G212" s="205">
        <v>15360</v>
      </c>
      <c r="H212" s="206">
        <v>22956</v>
      </c>
      <c r="I212" s="212">
        <v>1326154</v>
      </c>
      <c r="J212" s="208" t="s">
        <v>582</v>
      </c>
      <c r="K212" s="206" t="s">
        <v>1570</v>
      </c>
      <c r="L212" s="172"/>
    </row>
    <row r="213" spans="1:12" ht="25.5">
      <c r="A213" s="170">
        <v>179</v>
      </c>
      <c r="B213" s="206" t="s">
        <v>435</v>
      </c>
      <c r="C213" s="207">
        <v>38184</v>
      </c>
      <c r="D213" s="207">
        <v>38301</v>
      </c>
      <c r="E213" s="171">
        <v>2</v>
      </c>
      <c r="F213" s="206" t="s">
        <v>583</v>
      </c>
      <c r="G213" s="205">
        <v>395</v>
      </c>
      <c r="H213" s="206">
        <v>22310</v>
      </c>
      <c r="I213" s="212" t="s">
        <v>796</v>
      </c>
      <c r="J213" s="208" t="s">
        <v>582</v>
      </c>
      <c r="K213" s="206" t="s">
        <v>1570</v>
      </c>
      <c r="L213" s="172"/>
    </row>
    <row r="214" spans="1:12" ht="25.5">
      <c r="A214" s="170">
        <v>180</v>
      </c>
      <c r="B214" s="206" t="s">
        <v>435</v>
      </c>
      <c r="C214" s="207">
        <v>38184</v>
      </c>
      <c r="D214" s="207">
        <v>38301</v>
      </c>
      <c r="E214" s="171">
        <v>2</v>
      </c>
      <c r="F214" s="206" t="s">
        <v>583</v>
      </c>
      <c r="G214" s="205">
        <v>395</v>
      </c>
      <c r="H214" s="206">
        <v>33309</v>
      </c>
      <c r="I214" s="212"/>
      <c r="J214" s="208" t="s">
        <v>582</v>
      </c>
      <c r="K214" s="206" t="s">
        <v>1570</v>
      </c>
      <c r="L214" s="172"/>
    </row>
    <row r="215" spans="1:12" ht="25.5">
      <c r="A215" s="170">
        <v>181</v>
      </c>
      <c r="B215" s="206" t="s">
        <v>439</v>
      </c>
      <c r="C215" s="207">
        <v>39784</v>
      </c>
      <c r="D215" s="207" t="s">
        <v>584</v>
      </c>
      <c r="E215" s="171">
        <v>2</v>
      </c>
      <c r="F215" s="206" t="s">
        <v>680</v>
      </c>
      <c r="G215" s="205">
        <v>58555</v>
      </c>
      <c r="H215" s="206" t="s">
        <v>585</v>
      </c>
      <c r="I215" s="212" t="s">
        <v>797</v>
      </c>
      <c r="J215" s="208" t="s">
        <v>586</v>
      </c>
      <c r="K215" s="206" t="s">
        <v>1570</v>
      </c>
      <c r="L215" s="172"/>
    </row>
    <row r="216" spans="1:12" ht="25.5">
      <c r="A216" s="170">
        <v>182</v>
      </c>
      <c r="B216" s="206" t="s">
        <v>439</v>
      </c>
      <c r="C216" s="207">
        <v>39784</v>
      </c>
      <c r="D216" s="207" t="s">
        <v>584</v>
      </c>
      <c r="E216" s="171">
        <v>2</v>
      </c>
      <c r="F216" s="206" t="s">
        <v>680</v>
      </c>
      <c r="G216" s="205">
        <v>58555</v>
      </c>
      <c r="H216" s="206" t="s">
        <v>587</v>
      </c>
      <c r="I216" s="212" t="s">
        <v>798</v>
      </c>
      <c r="J216" s="208" t="s">
        <v>586</v>
      </c>
      <c r="K216" s="206" t="s">
        <v>1570</v>
      </c>
      <c r="L216" s="172"/>
    </row>
    <row r="217" spans="1:12">
      <c r="A217" s="170">
        <v>183</v>
      </c>
      <c r="B217" s="206" t="s">
        <v>441</v>
      </c>
      <c r="C217" s="207">
        <v>39784</v>
      </c>
      <c r="D217" s="207">
        <v>39818</v>
      </c>
      <c r="E217" s="171">
        <v>1</v>
      </c>
      <c r="F217" s="206" t="s">
        <v>588</v>
      </c>
      <c r="G217" s="205">
        <v>2686.01</v>
      </c>
      <c r="H217" s="206" t="s">
        <v>589</v>
      </c>
      <c r="I217" s="212" t="s">
        <v>799</v>
      </c>
      <c r="J217" s="208" t="s">
        <v>550</v>
      </c>
      <c r="K217" s="206" t="s">
        <v>1570</v>
      </c>
      <c r="L217" s="172"/>
    </row>
    <row r="218" spans="1:12">
      <c r="A218" s="170">
        <v>184</v>
      </c>
      <c r="B218" s="206" t="s">
        <v>441</v>
      </c>
      <c r="C218" s="207">
        <v>39784</v>
      </c>
      <c r="D218" s="207">
        <v>39818</v>
      </c>
      <c r="E218" s="171">
        <v>1</v>
      </c>
      <c r="F218" s="206" t="s">
        <v>588</v>
      </c>
      <c r="G218" s="205">
        <v>2686.01</v>
      </c>
      <c r="H218" s="206" t="s">
        <v>590</v>
      </c>
      <c r="I218" s="212" t="s">
        <v>800</v>
      </c>
      <c r="J218" s="208" t="s">
        <v>550</v>
      </c>
      <c r="K218" s="206" t="s">
        <v>1570</v>
      </c>
      <c r="L218" s="172"/>
    </row>
    <row r="219" spans="1:12">
      <c r="A219" s="170">
        <v>185</v>
      </c>
      <c r="B219" s="206" t="s">
        <v>441</v>
      </c>
      <c r="C219" s="207">
        <v>39784</v>
      </c>
      <c r="D219" s="207">
        <v>39818</v>
      </c>
      <c r="E219" s="171">
        <v>1</v>
      </c>
      <c r="F219" s="206" t="s">
        <v>591</v>
      </c>
      <c r="G219" s="205">
        <v>2686.01</v>
      </c>
      <c r="H219" s="206" t="s">
        <v>592</v>
      </c>
      <c r="I219" s="212" t="s">
        <v>801</v>
      </c>
      <c r="J219" s="208" t="s">
        <v>550</v>
      </c>
      <c r="K219" s="206" t="s">
        <v>1570</v>
      </c>
      <c r="L219" s="172"/>
    </row>
    <row r="220" spans="1:12">
      <c r="A220" s="170">
        <v>186</v>
      </c>
      <c r="B220" s="206" t="s">
        <v>441</v>
      </c>
      <c r="C220" s="207">
        <v>39784</v>
      </c>
      <c r="D220" s="207">
        <v>39818</v>
      </c>
      <c r="E220" s="171">
        <v>1</v>
      </c>
      <c r="F220" s="206" t="s">
        <v>591</v>
      </c>
      <c r="G220" s="205">
        <v>2686.01</v>
      </c>
      <c r="H220" s="206" t="s">
        <v>593</v>
      </c>
      <c r="I220" s="212" t="s">
        <v>802</v>
      </c>
      <c r="J220" s="208" t="s">
        <v>550</v>
      </c>
      <c r="K220" s="206" t="s">
        <v>1570</v>
      </c>
      <c r="L220" s="172"/>
    </row>
    <row r="221" spans="1:12">
      <c r="A221" s="170">
        <v>187</v>
      </c>
      <c r="B221" s="206" t="s">
        <v>441</v>
      </c>
      <c r="C221" s="207">
        <v>39784</v>
      </c>
      <c r="D221" s="207">
        <v>39818</v>
      </c>
      <c r="E221" s="171">
        <v>1</v>
      </c>
      <c r="F221" s="206" t="s">
        <v>591</v>
      </c>
      <c r="G221" s="205">
        <v>2686.01</v>
      </c>
      <c r="H221" s="206" t="s">
        <v>594</v>
      </c>
      <c r="I221" s="212" t="s">
        <v>803</v>
      </c>
      <c r="J221" s="208" t="s">
        <v>550</v>
      </c>
      <c r="K221" s="206" t="s">
        <v>1570</v>
      </c>
      <c r="L221" s="172"/>
    </row>
    <row r="222" spans="1:12" ht="20.25" customHeight="1">
      <c r="A222" s="170">
        <v>188</v>
      </c>
      <c r="B222" s="206" t="s">
        <v>441</v>
      </c>
      <c r="C222" s="207">
        <v>39784</v>
      </c>
      <c r="D222" s="207">
        <v>39818</v>
      </c>
      <c r="E222" s="171">
        <v>1</v>
      </c>
      <c r="F222" s="206" t="s">
        <v>591</v>
      </c>
      <c r="G222" s="205">
        <v>2686.01</v>
      </c>
      <c r="H222" s="206" t="s">
        <v>595</v>
      </c>
      <c r="I222" s="212" t="s">
        <v>804</v>
      </c>
      <c r="J222" s="208" t="s">
        <v>550</v>
      </c>
      <c r="K222" s="206" t="s">
        <v>1570</v>
      </c>
      <c r="L222" s="172"/>
    </row>
    <row r="223" spans="1:12" ht="38.25">
      <c r="A223" s="170">
        <v>189</v>
      </c>
      <c r="B223" s="206" t="s">
        <v>441</v>
      </c>
      <c r="C223" s="207">
        <v>39784</v>
      </c>
      <c r="D223" s="207">
        <v>39818</v>
      </c>
      <c r="E223" s="171">
        <v>1</v>
      </c>
      <c r="F223" s="206" t="s">
        <v>591</v>
      </c>
      <c r="G223" s="205">
        <v>2686.01</v>
      </c>
      <c r="H223" s="206" t="s">
        <v>596</v>
      </c>
      <c r="I223" s="212"/>
      <c r="J223" s="208" t="s">
        <v>597</v>
      </c>
      <c r="K223" s="206" t="s">
        <v>598</v>
      </c>
      <c r="L223" s="171" t="s">
        <v>805</v>
      </c>
    </row>
    <row r="224" spans="1:12">
      <c r="A224" s="170">
        <v>190</v>
      </c>
      <c r="B224" s="206" t="s">
        <v>441</v>
      </c>
      <c r="C224" s="207">
        <v>39784</v>
      </c>
      <c r="D224" s="207">
        <v>39818</v>
      </c>
      <c r="E224" s="171">
        <v>1</v>
      </c>
      <c r="F224" s="206" t="s">
        <v>591</v>
      </c>
      <c r="G224" s="205">
        <v>2686.01</v>
      </c>
      <c r="H224" s="206" t="s">
        <v>599</v>
      </c>
      <c r="I224" s="212" t="s">
        <v>806</v>
      </c>
      <c r="J224" s="208" t="s">
        <v>550</v>
      </c>
      <c r="K224" s="206" t="s">
        <v>1570</v>
      </c>
      <c r="L224" s="172"/>
    </row>
    <row r="225" spans="1:12">
      <c r="A225" s="170">
        <v>191</v>
      </c>
      <c r="B225" s="206" t="s">
        <v>441</v>
      </c>
      <c r="C225" s="207">
        <v>39784</v>
      </c>
      <c r="D225" s="207">
        <v>39818</v>
      </c>
      <c r="E225" s="171">
        <v>1</v>
      </c>
      <c r="F225" s="206" t="s">
        <v>591</v>
      </c>
      <c r="G225" s="205">
        <v>2686.01</v>
      </c>
      <c r="H225" s="206" t="s">
        <v>600</v>
      </c>
      <c r="I225" s="212" t="s">
        <v>807</v>
      </c>
      <c r="J225" s="208" t="s">
        <v>550</v>
      </c>
      <c r="K225" s="206" t="s">
        <v>1570</v>
      </c>
      <c r="L225" s="172"/>
    </row>
    <row r="226" spans="1:12">
      <c r="A226" s="170">
        <v>192</v>
      </c>
      <c r="B226" s="206" t="s">
        <v>441</v>
      </c>
      <c r="C226" s="207">
        <v>39784</v>
      </c>
      <c r="D226" s="207">
        <v>39818</v>
      </c>
      <c r="E226" s="171">
        <v>1</v>
      </c>
      <c r="F226" s="206" t="s">
        <v>591</v>
      </c>
      <c r="G226" s="205">
        <v>2686.01</v>
      </c>
      <c r="H226" s="206" t="s">
        <v>601</v>
      </c>
      <c r="I226" s="212" t="s">
        <v>808</v>
      </c>
      <c r="J226" s="208" t="s">
        <v>550</v>
      </c>
      <c r="K226" s="206" t="s">
        <v>1570</v>
      </c>
      <c r="L226" s="172"/>
    </row>
    <row r="227" spans="1:12">
      <c r="A227" s="170">
        <v>193</v>
      </c>
      <c r="B227" s="206" t="s">
        <v>441</v>
      </c>
      <c r="C227" s="207">
        <v>39784</v>
      </c>
      <c r="D227" s="207">
        <v>39818</v>
      </c>
      <c r="E227" s="171">
        <v>1</v>
      </c>
      <c r="F227" s="206" t="s">
        <v>591</v>
      </c>
      <c r="G227" s="205">
        <v>2686.01</v>
      </c>
      <c r="H227" s="206" t="s">
        <v>602</v>
      </c>
      <c r="I227" s="212" t="s">
        <v>809</v>
      </c>
      <c r="J227" s="208" t="s">
        <v>550</v>
      </c>
      <c r="K227" s="206" t="s">
        <v>1570</v>
      </c>
      <c r="L227" s="172"/>
    </row>
    <row r="228" spans="1:12">
      <c r="A228" s="170">
        <v>194</v>
      </c>
      <c r="B228" s="206" t="s">
        <v>441</v>
      </c>
      <c r="C228" s="207">
        <v>39784</v>
      </c>
      <c r="D228" s="207">
        <v>39818</v>
      </c>
      <c r="E228" s="171">
        <v>1</v>
      </c>
      <c r="F228" s="206" t="s">
        <v>591</v>
      </c>
      <c r="G228" s="205">
        <v>2686.01</v>
      </c>
      <c r="H228" s="206" t="s">
        <v>603</v>
      </c>
      <c r="I228" s="212" t="s">
        <v>810</v>
      </c>
      <c r="J228" s="208" t="s">
        <v>550</v>
      </c>
      <c r="K228" s="206" t="s">
        <v>1570</v>
      </c>
      <c r="L228" s="172"/>
    </row>
    <row r="229" spans="1:12">
      <c r="A229" s="170">
        <v>195</v>
      </c>
      <c r="B229" s="206" t="s">
        <v>441</v>
      </c>
      <c r="C229" s="207">
        <v>39784</v>
      </c>
      <c r="D229" s="207">
        <v>39818</v>
      </c>
      <c r="E229" s="171">
        <v>1</v>
      </c>
      <c r="F229" s="206" t="s">
        <v>591</v>
      </c>
      <c r="G229" s="205">
        <v>2686.01</v>
      </c>
      <c r="H229" s="206" t="s">
        <v>604</v>
      </c>
      <c r="I229" s="212" t="s">
        <v>811</v>
      </c>
      <c r="J229" s="208" t="s">
        <v>550</v>
      </c>
      <c r="K229" s="206" t="s">
        <v>1570</v>
      </c>
      <c r="L229" s="172"/>
    </row>
    <row r="230" spans="1:12">
      <c r="A230" s="170">
        <v>196</v>
      </c>
      <c r="B230" s="206" t="s">
        <v>441</v>
      </c>
      <c r="C230" s="207">
        <v>39784</v>
      </c>
      <c r="D230" s="207">
        <v>39818</v>
      </c>
      <c r="E230" s="171">
        <v>1</v>
      </c>
      <c r="F230" s="206" t="s">
        <v>591</v>
      </c>
      <c r="G230" s="205">
        <v>2686.01</v>
      </c>
      <c r="H230" s="206" t="s">
        <v>605</v>
      </c>
      <c r="I230" s="212" t="s">
        <v>812</v>
      </c>
      <c r="J230" s="208" t="s">
        <v>550</v>
      </c>
      <c r="K230" s="206" t="s">
        <v>1570</v>
      </c>
      <c r="L230" s="172"/>
    </row>
    <row r="231" spans="1:12">
      <c r="A231" s="170">
        <v>197</v>
      </c>
      <c r="B231" s="206" t="s">
        <v>441</v>
      </c>
      <c r="C231" s="207">
        <v>39784</v>
      </c>
      <c r="D231" s="207">
        <v>39818</v>
      </c>
      <c r="E231" s="171">
        <v>1</v>
      </c>
      <c r="F231" s="206" t="s">
        <v>591</v>
      </c>
      <c r="G231" s="205">
        <v>2686.01</v>
      </c>
      <c r="H231" s="206" t="s">
        <v>606</v>
      </c>
      <c r="I231" s="212" t="s">
        <v>813</v>
      </c>
      <c r="J231" s="208" t="s">
        <v>550</v>
      </c>
      <c r="K231" s="206" t="s">
        <v>1570</v>
      </c>
      <c r="L231" s="172"/>
    </row>
    <row r="232" spans="1:12">
      <c r="A232" s="170">
        <v>198</v>
      </c>
      <c r="B232" s="206" t="s">
        <v>441</v>
      </c>
      <c r="C232" s="207">
        <v>39784</v>
      </c>
      <c r="D232" s="207">
        <v>39818</v>
      </c>
      <c r="E232" s="171">
        <v>1</v>
      </c>
      <c r="F232" s="206" t="s">
        <v>591</v>
      </c>
      <c r="G232" s="205">
        <v>2686.01</v>
      </c>
      <c r="H232" s="206" t="s">
        <v>607</v>
      </c>
      <c r="I232" s="212" t="s">
        <v>814</v>
      </c>
      <c r="J232" s="208" t="s">
        <v>550</v>
      </c>
      <c r="K232" s="206" t="s">
        <v>1570</v>
      </c>
      <c r="L232" s="172"/>
    </row>
    <row r="233" spans="1:12">
      <c r="A233" s="170">
        <v>199</v>
      </c>
      <c r="B233" s="206" t="s">
        <v>441</v>
      </c>
      <c r="C233" s="207">
        <v>39784</v>
      </c>
      <c r="D233" s="207">
        <v>39818</v>
      </c>
      <c r="E233" s="171">
        <v>1</v>
      </c>
      <c r="F233" s="206" t="s">
        <v>591</v>
      </c>
      <c r="G233" s="205">
        <v>2686.01</v>
      </c>
      <c r="H233" s="206" t="s">
        <v>608</v>
      </c>
      <c r="I233" s="212" t="s">
        <v>815</v>
      </c>
      <c r="J233" s="208" t="s">
        <v>550</v>
      </c>
      <c r="K233" s="206" t="s">
        <v>1570</v>
      </c>
      <c r="L233" s="172"/>
    </row>
    <row r="234" spans="1:12">
      <c r="A234" s="170">
        <v>200</v>
      </c>
      <c r="B234" s="206" t="s">
        <v>441</v>
      </c>
      <c r="C234" s="207">
        <v>39784</v>
      </c>
      <c r="D234" s="207">
        <v>39818</v>
      </c>
      <c r="E234" s="171">
        <v>1</v>
      </c>
      <c r="F234" s="206" t="s">
        <v>591</v>
      </c>
      <c r="G234" s="205">
        <v>2686.01</v>
      </c>
      <c r="H234" s="206" t="s">
        <v>609</v>
      </c>
      <c r="I234" s="212" t="s">
        <v>816</v>
      </c>
      <c r="J234" s="208" t="s">
        <v>550</v>
      </c>
      <c r="K234" s="206" t="s">
        <v>1570</v>
      </c>
      <c r="L234" s="172"/>
    </row>
    <row r="235" spans="1:12">
      <c r="A235" s="170">
        <v>201</v>
      </c>
      <c r="B235" s="206" t="s">
        <v>441</v>
      </c>
      <c r="C235" s="207">
        <v>39784</v>
      </c>
      <c r="D235" s="207">
        <v>39818</v>
      </c>
      <c r="E235" s="171">
        <v>1</v>
      </c>
      <c r="F235" s="206" t="s">
        <v>591</v>
      </c>
      <c r="G235" s="205">
        <v>2686.01</v>
      </c>
      <c r="H235" s="206" t="s">
        <v>610</v>
      </c>
      <c r="I235" s="212" t="s">
        <v>817</v>
      </c>
      <c r="J235" s="208" t="s">
        <v>550</v>
      </c>
      <c r="K235" s="206" t="s">
        <v>1570</v>
      </c>
      <c r="L235" s="172"/>
    </row>
    <row r="236" spans="1:12">
      <c r="A236" s="170">
        <v>202</v>
      </c>
      <c r="B236" s="206" t="s">
        <v>441</v>
      </c>
      <c r="C236" s="207">
        <v>39784</v>
      </c>
      <c r="D236" s="207">
        <v>39818</v>
      </c>
      <c r="E236" s="171">
        <v>1</v>
      </c>
      <c r="F236" s="206" t="s">
        <v>591</v>
      </c>
      <c r="G236" s="205">
        <v>2686.01</v>
      </c>
      <c r="H236" s="206" t="s">
        <v>611</v>
      </c>
      <c r="I236" s="212" t="s">
        <v>818</v>
      </c>
      <c r="J236" s="208" t="s">
        <v>550</v>
      </c>
      <c r="K236" s="206" t="s">
        <v>1570</v>
      </c>
      <c r="L236" s="172"/>
    </row>
    <row r="237" spans="1:12" ht="25.5">
      <c r="A237" s="170">
        <v>203</v>
      </c>
      <c r="B237" s="206" t="s">
        <v>443</v>
      </c>
      <c r="C237" s="207">
        <v>39435</v>
      </c>
      <c r="D237" s="207">
        <v>39708</v>
      </c>
      <c r="E237" s="171">
        <v>2</v>
      </c>
      <c r="F237" s="206" t="s">
        <v>612</v>
      </c>
      <c r="G237" s="205">
        <v>7260.2</v>
      </c>
      <c r="H237" s="206" t="s">
        <v>1166</v>
      </c>
      <c r="I237" s="206"/>
      <c r="J237" s="208" t="s">
        <v>550</v>
      </c>
      <c r="K237" s="206" t="s">
        <v>1566</v>
      </c>
      <c r="L237" s="172"/>
    </row>
    <row r="238" spans="1:12" ht="25.5">
      <c r="A238" s="170">
        <v>204</v>
      </c>
      <c r="B238" s="206" t="s">
        <v>443</v>
      </c>
      <c r="C238" s="207">
        <v>39435</v>
      </c>
      <c r="D238" s="207">
        <v>39708</v>
      </c>
      <c r="E238" s="171">
        <v>2</v>
      </c>
      <c r="F238" s="206" t="s">
        <v>613</v>
      </c>
      <c r="G238" s="205">
        <v>20045.099999999999</v>
      </c>
      <c r="H238" s="206" t="s">
        <v>1166</v>
      </c>
      <c r="I238" s="206"/>
      <c r="J238" s="208" t="s">
        <v>550</v>
      </c>
      <c r="K238" s="206" t="s">
        <v>1566</v>
      </c>
      <c r="L238" s="172"/>
    </row>
    <row r="239" spans="1:12" ht="25.5">
      <c r="A239" s="170">
        <v>205</v>
      </c>
      <c r="B239" s="206" t="s">
        <v>447</v>
      </c>
      <c r="C239" s="207">
        <v>40044</v>
      </c>
      <c r="D239" s="207">
        <v>40058</v>
      </c>
      <c r="E239" s="171">
        <v>1</v>
      </c>
      <c r="F239" s="206" t="s">
        <v>614</v>
      </c>
      <c r="G239" s="205">
        <v>2849.8977777777782</v>
      </c>
      <c r="H239" s="206">
        <v>27582</v>
      </c>
      <c r="I239" s="212" t="s">
        <v>819</v>
      </c>
      <c r="J239" s="208" t="s">
        <v>615</v>
      </c>
      <c r="K239" s="206" t="s">
        <v>1570</v>
      </c>
      <c r="L239" s="172"/>
    </row>
    <row r="240" spans="1:12" ht="25.5">
      <c r="A240" s="170">
        <v>206</v>
      </c>
      <c r="B240" s="206" t="s">
        <v>447</v>
      </c>
      <c r="C240" s="207">
        <v>40044</v>
      </c>
      <c r="D240" s="207">
        <v>40058</v>
      </c>
      <c r="E240" s="171">
        <v>1</v>
      </c>
      <c r="F240" s="206" t="s">
        <v>614</v>
      </c>
      <c r="G240" s="205">
        <v>2849.8977777777782</v>
      </c>
      <c r="H240" s="206">
        <v>27583</v>
      </c>
      <c r="I240" s="212" t="s">
        <v>820</v>
      </c>
      <c r="J240" s="208" t="s">
        <v>616</v>
      </c>
      <c r="K240" s="206" t="s">
        <v>1570</v>
      </c>
      <c r="L240" s="172"/>
    </row>
    <row r="241" spans="1:12" ht="25.5">
      <c r="A241" s="170">
        <v>207</v>
      </c>
      <c r="B241" s="206" t="s">
        <v>447</v>
      </c>
      <c r="C241" s="207">
        <v>40044</v>
      </c>
      <c r="D241" s="207">
        <v>40058</v>
      </c>
      <c r="E241" s="171">
        <v>1</v>
      </c>
      <c r="F241" s="206" t="s">
        <v>614</v>
      </c>
      <c r="G241" s="205">
        <v>2849.89777777778</v>
      </c>
      <c r="H241" s="206">
        <v>27584</v>
      </c>
      <c r="I241" s="212" t="s">
        <v>821</v>
      </c>
      <c r="J241" s="208" t="s">
        <v>617</v>
      </c>
      <c r="K241" s="206" t="s">
        <v>1570</v>
      </c>
      <c r="L241" s="172"/>
    </row>
    <row r="242" spans="1:12" ht="25.5">
      <c r="A242" s="170">
        <v>208</v>
      </c>
      <c r="B242" s="206" t="s">
        <v>447</v>
      </c>
      <c r="C242" s="207">
        <v>40044</v>
      </c>
      <c r="D242" s="207">
        <v>40058</v>
      </c>
      <c r="E242" s="171">
        <v>1</v>
      </c>
      <c r="F242" s="206" t="s">
        <v>614</v>
      </c>
      <c r="G242" s="205">
        <v>2849.89777777778</v>
      </c>
      <c r="H242" s="206">
        <v>27585</v>
      </c>
      <c r="I242" s="212" t="s">
        <v>822</v>
      </c>
      <c r="J242" s="208" t="s">
        <v>548</v>
      </c>
      <c r="K242" s="206" t="s">
        <v>1570</v>
      </c>
      <c r="L242" s="172"/>
    </row>
    <row r="243" spans="1:12" ht="25.5">
      <c r="A243" s="170">
        <v>209</v>
      </c>
      <c r="B243" s="206" t="s">
        <v>447</v>
      </c>
      <c r="C243" s="207">
        <v>40044</v>
      </c>
      <c r="D243" s="207">
        <v>40058</v>
      </c>
      <c r="E243" s="171">
        <v>1</v>
      </c>
      <c r="F243" s="206" t="s">
        <v>614</v>
      </c>
      <c r="G243" s="205">
        <v>2849.89777777778</v>
      </c>
      <c r="H243" s="206">
        <v>27586</v>
      </c>
      <c r="I243" s="212" t="s">
        <v>823</v>
      </c>
      <c r="J243" s="208" t="s">
        <v>618</v>
      </c>
      <c r="K243" s="206" t="s">
        <v>1570</v>
      </c>
      <c r="L243" s="172"/>
    </row>
    <row r="244" spans="1:12" ht="25.5">
      <c r="A244" s="170">
        <v>210</v>
      </c>
      <c r="B244" s="206" t="s">
        <v>447</v>
      </c>
      <c r="C244" s="207">
        <v>40044</v>
      </c>
      <c r="D244" s="207">
        <v>40058</v>
      </c>
      <c r="E244" s="171">
        <v>1</v>
      </c>
      <c r="F244" s="206" t="s">
        <v>614</v>
      </c>
      <c r="G244" s="205">
        <v>2849.89777777778</v>
      </c>
      <c r="H244" s="206">
        <v>27587</v>
      </c>
      <c r="I244" s="212" t="s">
        <v>824</v>
      </c>
      <c r="J244" s="208" t="s">
        <v>619</v>
      </c>
      <c r="K244" s="206" t="s">
        <v>1570</v>
      </c>
      <c r="L244" s="172"/>
    </row>
    <row r="245" spans="1:12" ht="25.5">
      <c r="A245" s="170">
        <v>211</v>
      </c>
      <c r="B245" s="206" t="s">
        <v>447</v>
      </c>
      <c r="C245" s="207">
        <v>40044</v>
      </c>
      <c r="D245" s="207">
        <v>40058</v>
      </c>
      <c r="E245" s="171">
        <v>1</v>
      </c>
      <c r="F245" s="206" t="s">
        <v>614</v>
      </c>
      <c r="G245" s="205">
        <v>2849.89777777778</v>
      </c>
      <c r="H245" s="206">
        <v>27588</v>
      </c>
      <c r="I245" s="212" t="s">
        <v>825</v>
      </c>
      <c r="J245" s="208" t="s">
        <v>620</v>
      </c>
      <c r="K245" s="206" t="s">
        <v>1570</v>
      </c>
      <c r="L245" s="172"/>
    </row>
    <row r="246" spans="1:12" ht="25.5">
      <c r="A246" s="170">
        <v>212</v>
      </c>
      <c r="B246" s="206" t="s">
        <v>447</v>
      </c>
      <c r="C246" s="207">
        <v>40044</v>
      </c>
      <c r="D246" s="207">
        <v>40058</v>
      </c>
      <c r="E246" s="171">
        <v>1</v>
      </c>
      <c r="F246" s="206" t="s">
        <v>614</v>
      </c>
      <c r="G246" s="205">
        <v>2849.89777777778</v>
      </c>
      <c r="H246" s="206">
        <v>27589</v>
      </c>
      <c r="I246" s="212" t="s">
        <v>826</v>
      </c>
      <c r="J246" s="208" t="s">
        <v>621</v>
      </c>
      <c r="K246" s="206" t="s">
        <v>1570</v>
      </c>
      <c r="L246" s="172"/>
    </row>
    <row r="247" spans="1:12" ht="25.5">
      <c r="A247" s="170">
        <v>213</v>
      </c>
      <c r="B247" s="206" t="s">
        <v>447</v>
      </c>
      <c r="C247" s="207">
        <v>40044</v>
      </c>
      <c r="D247" s="207">
        <v>40058</v>
      </c>
      <c r="E247" s="171">
        <v>1</v>
      </c>
      <c r="F247" s="206" t="s">
        <v>614</v>
      </c>
      <c r="G247" s="205">
        <v>2849.89777777778</v>
      </c>
      <c r="H247" s="206">
        <v>27590</v>
      </c>
      <c r="I247" s="212" t="s">
        <v>827</v>
      </c>
      <c r="J247" s="208" t="s">
        <v>622</v>
      </c>
      <c r="K247" s="206" t="s">
        <v>1570</v>
      </c>
      <c r="L247" s="172"/>
    </row>
    <row r="248" spans="1:12" ht="25.5">
      <c r="A248" s="170">
        <v>214</v>
      </c>
      <c r="B248" s="206" t="s">
        <v>447</v>
      </c>
      <c r="C248" s="207">
        <v>40044</v>
      </c>
      <c r="D248" s="207">
        <v>40058</v>
      </c>
      <c r="E248" s="171">
        <v>1</v>
      </c>
      <c r="F248" s="206" t="s">
        <v>614</v>
      </c>
      <c r="G248" s="205">
        <v>2849.89777777778</v>
      </c>
      <c r="H248" s="206">
        <v>27591</v>
      </c>
      <c r="I248" s="212" t="s">
        <v>828</v>
      </c>
      <c r="J248" s="208" t="s">
        <v>623</v>
      </c>
      <c r="K248" s="206" t="s">
        <v>1570</v>
      </c>
      <c r="L248" s="172"/>
    </row>
    <row r="249" spans="1:12" ht="38.25">
      <c r="A249" s="170">
        <v>215</v>
      </c>
      <c r="B249" s="206" t="s">
        <v>447</v>
      </c>
      <c r="C249" s="207">
        <v>40044</v>
      </c>
      <c r="D249" s="207">
        <v>40058</v>
      </c>
      <c r="E249" s="171">
        <v>1</v>
      </c>
      <c r="F249" s="206" t="s">
        <v>614</v>
      </c>
      <c r="G249" s="205">
        <v>2849.89777777778</v>
      </c>
      <c r="H249" s="206">
        <v>27592</v>
      </c>
      <c r="I249" s="212" t="s">
        <v>829</v>
      </c>
      <c r="J249" s="208" t="s">
        <v>624</v>
      </c>
      <c r="K249" s="206" t="s">
        <v>1570</v>
      </c>
      <c r="L249" s="172"/>
    </row>
    <row r="250" spans="1:12" ht="25.5">
      <c r="A250" s="170">
        <v>216</v>
      </c>
      <c r="B250" s="206" t="s">
        <v>447</v>
      </c>
      <c r="C250" s="207">
        <v>40044</v>
      </c>
      <c r="D250" s="207">
        <v>40058</v>
      </c>
      <c r="E250" s="171">
        <v>1</v>
      </c>
      <c r="F250" s="206" t="s">
        <v>614</v>
      </c>
      <c r="G250" s="205">
        <v>2849.89777777778</v>
      </c>
      <c r="H250" s="206">
        <v>27593</v>
      </c>
      <c r="I250" s="212" t="s">
        <v>830</v>
      </c>
      <c r="J250" s="208" t="s">
        <v>625</v>
      </c>
      <c r="K250" s="206" t="s">
        <v>1570</v>
      </c>
      <c r="L250" s="172"/>
    </row>
    <row r="251" spans="1:12" ht="25.5">
      <c r="A251" s="170">
        <v>217</v>
      </c>
      <c r="B251" s="206" t="s">
        <v>447</v>
      </c>
      <c r="C251" s="207">
        <v>40044</v>
      </c>
      <c r="D251" s="207">
        <v>40058</v>
      </c>
      <c r="E251" s="171">
        <v>1</v>
      </c>
      <c r="F251" s="206" t="s">
        <v>614</v>
      </c>
      <c r="G251" s="205">
        <v>2849.89777777778</v>
      </c>
      <c r="H251" s="206">
        <v>27594</v>
      </c>
      <c r="I251" s="212" t="s">
        <v>831</v>
      </c>
      <c r="J251" s="208" t="s">
        <v>626</v>
      </c>
      <c r="K251" s="206" t="s">
        <v>1570</v>
      </c>
      <c r="L251" s="172"/>
    </row>
    <row r="252" spans="1:12" ht="25.5">
      <c r="A252" s="170">
        <v>218</v>
      </c>
      <c r="B252" s="206" t="s">
        <v>447</v>
      </c>
      <c r="C252" s="207">
        <v>40044</v>
      </c>
      <c r="D252" s="207">
        <v>40058</v>
      </c>
      <c r="E252" s="171">
        <v>1</v>
      </c>
      <c r="F252" s="206" t="s">
        <v>614</v>
      </c>
      <c r="G252" s="205">
        <v>2849.89777777778</v>
      </c>
      <c r="H252" s="206">
        <v>27595</v>
      </c>
      <c r="I252" s="212" t="s">
        <v>832</v>
      </c>
      <c r="J252" s="208" t="s">
        <v>627</v>
      </c>
      <c r="K252" s="206" t="s">
        <v>1570</v>
      </c>
      <c r="L252" s="172"/>
    </row>
    <row r="253" spans="1:12" ht="25.5">
      <c r="A253" s="170">
        <v>219</v>
      </c>
      <c r="B253" s="206" t="s">
        <v>447</v>
      </c>
      <c r="C253" s="207">
        <v>40044</v>
      </c>
      <c r="D253" s="207">
        <v>40058</v>
      </c>
      <c r="E253" s="171">
        <v>1</v>
      </c>
      <c r="F253" s="206" t="s">
        <v>614</v>
      </c>
      <c r="G253" s="205">
        <v>2849.89777777778</v>
      </c>
      <c r="H253" s="206">
        <v>27596</v>
      </c>
      <c r="I253" s="212" t="s">
        <v>833</v>
      </c>
      <c r="J253" s="208" t="s">
        <v>615</v>
      </c>
      <c r="K253" s="206" t="s">
        <v>1570</v>
      </c>
      <c r="L253" s="172"/>
    </row>
    <row r="254" spans="1:12" ht="25.5">
      <c r="A254" s="170">
        <v>220</v>
      </c>
      <c r="B254" s="206" t="s">
        <v>447</v>
      </c>
      <c r="C254" s="207">
        <v>40044</v>
      </c>
      <c r="D254" s="207">
        <v>40058</v>
      </c>
      <c r="E254" s="171">
        <v>1</v>
      </c>
      <c r="F254" s="206" t="s">
        <v>614</v>
      </c>
      <c r="G254" s="205">
        <v>2849.89777777778</v>
      </c>
      <c r="H254" s="206">
        <v>27597</v>
      </c>
      <c r="I254" s="212" t="s">
        <v>834</v>
      </c>
      <c r="J254" s="208" t="s">
        <v>628</v>
      </c>
      <c r="K254" s="206" t="s">
        <v>1570</v>
      </c>
      <c r="L254" s="172"/>
    </row>
    <row r="255" spans="1:12" ht="25.5">
      <c r="A255" s="170">
        <v>221</v>
      </c>
      <c r="B255" s="206" t="s">
        <v>447</v>
      </c>
      <c r="C255" s="207">
        <v>40044</v>
      </c>
      <c r="D255" s="207">
        <v>40058</v>
      </c>
      <c r="E255" s="171">
        <v>1</v>
      </c>
      <c r="F255" s="206" t="s">
        <v>614</v>
      </c>
      <c r="G255" s="205">
        <v>2849.89777777778</v>
      </c>
      <c r="H255" s="206">
        <v>27598</v>
      </c>
      <c r="I255" s="212" t="s">
        <v>835</v>
      </c>
      <c r="J255" s="208" t="s">
        <v>629</v>
      </c>
      <c r="K255" s="206" t="s">
        <v>1570</v>
      </c>
      <c r="L255" s="172"/>
    </row>
    <row r="256" spans="1:12" ht="25.5">
      <c r="A256" s="170">
        <v>222</v>
      </c>
      <c r="B256" s="206" t="s">
        <v>447</v>
      </c>
      <c r="C256" s="207">
        <v>40044</v>
      </c>
      <c r="D256" s="207">
        <v>40058</v>
      </c>
      <c r="E256" s="171">
        <v>1</v>
      </c>
      <c r="F256" s="206" t="s">
        <v>614</v>
      </c>
      <c r="G256" s="205">
        <v>2849.89777777778</v>
      </c>
      <c r="H256" s="206">
        <v>27599</v>
      </c>
      <c r="I256" s="212" t="s">
        <v>836</v>
      </c>
      <c r="J256" s="208" t="s">
        <v>630</v>
      </c>
      <c r="K256" s="206" t="s">
        <v>1570</v>
      </c>
      <c r="L256" s="172"/>
    </row>
    <row r="257" spans="1:12" ht="25.5">
      <c r="A257" s="170">
        <v>223</v>
      </c>
      <c r="B257" s="206" t="s">
        <v>447</v>
      </c>
      <c r="C257" s="207">
        <v>40044</v>
      </c>
      <c r="D257" s="207">
        <v>40058</v>
      </c>
      <c r="E257" s="171">
        <v>1</v>
      </c>
      <c r="F257" s="206" t="s">
        <v>614</v>
      </c>
      <c r="G257" s="205">
        <v>2849.89777777778</v>
      </c>
      <c r="H257" s="206">
        <v>27600</v>
      </c>
      <c r="I257" s="212" t="s">
        <v>837</v>
      </c>
      <c r="J257" s="208" t="s">
        <v>631</v>
      </c>
      <c r="K257" s="206" t="s">
        <v>1570</v>
      </c>
      <c r="L257" s="172"/>
    </row>
    <row r="258" spans="1:12" ht="25.5">
      <c r="A258" s="170">
        <v>224</v>
      </c>
      <c r="B258" s="206" t="s">
        <v>447</v>
      </c>
      <c r="C258" s="207">
        <v>40044</v>
      </c>
      <c r="D258" s="207">
        <v>40058</v>
      </c>
      <c r="E258" s="171">
        <v>1</v>
      </c>
      <c r="F258" s="206" t="s">
        <v>614</v>
      </c>
      <c r="G258" s="205">
        <v>2849.89777777778</v>
      </c>
      <c r="H258" s="206">
        <v>27601</v>
      </c>
      <c r="I258" s="212" t="s">
        <v>838</v>
      </c>
      <c r="J258" s="208" t="s">
        <v>632</v>
      </c>
      <c r="K258" s="206" t="s">
        <v>1570</v>
      </c>
      <c r="L258" s="172"/>
    </row>
    <row r="259" spans="1:12" ht="25.5">
      <c r="A259" s="170">
        <v>225</v>
      </c>
      <c r="B259" s="206" t="s">
        <v>447</v>
      </c>
      <c r="C259" s="207">
        <v>40044</v>
      </c>
      <c r="D259" s="207">
        <v>40058</v>
      </c>
      <c r="E259" s="171">
        <v>1</v>
      </c>
      <c r="F259" s="206" t="s">
        <v>614</v>
      </c>
      <c r="G259" s="205">
        <v>2849.89777777778</v>
      </c>
      <c r="H259" s="206">
        <v>27602</v>
      </c>
      <c r="I259" s="212" t="s">
        <v>839</v>
      </c>
      <c r="J259" s="208" t="s">
        <v>633</v>
      </c>
      <c r="K259" s="206" t="s">
        <v>1570</v>
      </c>
      <c r="L259" s="172"/>
    </row>
    <row r="260" spans="1:12" ht="25.5">
      <c r="A260" s="170">
        <v>226</v>
      </c>
      <c r="B260" s="206" t="s">
        <v>447</v>
      </c>
      <c r="C260" s="207">
        <v>40044</v>
      </c>
      <c r="D260" s="207">
        <v>40058</v>
      </c>
      <c r="E260" s="171">
        <v>1</v>
      </c>
      <c r="F260" s="206" t="s">
        <v>614</v>
      </c>
      <c r="G260" s="205">
        <v>2849.89777777778</v>
      </c>
      <c r="H260" s="206">
        <v>27603</v>
      </c>
      <c r="I260" s="212" t="s">
        <v>840</v>
      </c>
      <c r="J260" s="208" t="s">
        <v>634</v>
      </c>
      <c r="K260" s="206" t="s">
        <v>1570</v>
      </c>
      <c r="L260" s="172"/>
    </row>
    <row r="261" spans="1:12" ht="25.5">
      <c r="A261" s="170">
        <v>227</v>
      </c>
      <c r="B261" s="206" t="s">
        <v>447</v>
      </c>
      <c r="C261" s="207">
        <v>40044</v>
      </c>
      <c r="D261" s="207">
        <v>40058</v>
      </c>
      <c r="E261" s="171">
        <v>1</v>
      </c>
      <c r="F261" s="206" t="s">
        <v>614</v>
      </c>
      <c r="G261" s="205">
        <v>2849.89777777778</v>
      </c>
      <c r="H261" s="206">
        <v>27604</v>
      </c>
      <c r="I261" s="212" t="s">
        <v>841</v>
      </c>
      <c r="J261" s="208" t="s">
        <v>635</v>
      </c>
      <c r="K261" s="206" t="s">
        <v>1570</v>
      </c>
      <c r="L261" s="172"/>
    </row>
    <row r="262" spans="1:12" ht="25.5">
      <c r="A262" s="170">
        <v>228</v>
      </c>
      <c r="B262" s="206" t="s">
        <v>447</v>
      </c>
      <c r="C262" s="207">
        <v>40044</v>
      </c>
      <c r="D262" s="207">
        <v>40058</v>
      </c>
      <c r="E262" s="171">
        <v>1</v>
      </c>
      <c r="F262" s="206" t="s">
        <v>614</v>
      </c>
      <c r="G262" s="205">
        <v>2849.89777777778</v>
      </c>
      <c r="H262" s="206">
        <v>27605</v>
      </c>
      <c r="I262" s="212" t="s">
        <v>842</v>
      </c>
      <c r="J262" s="208" t="s">
        <v>548</v>
      </c>
      <c r="K262" s="206" t="s">
        <v>1570</v>
      </c>
      <c r="L262" s="172"/>
    </row>
    <row r="263" spans="1:12" ht="25.5">
      <c r="A263" s="170">
        <v>229</v>
      </c>
      <c r="B263" s="206" t="s">
        <v>447</v>
      </c>
      <c r="C263" s="207">
        <v>40044</v>
      </c>
      <c r="D263" s="207">
        <v>40058</v>
      </c>
      <c r="E263" s="171">
        <v>1</v>
      </c>
      <c r="F263" s="206" t="s">
        <v>614</v>
      </c>
      <c r="G263" s="205">
        <v>2849.89777777778</v>
      </c>
      <c r="H263" s="206">
        <v>27606</v>
      </c>
      <c r="I263" s="212" t="s">
        <v>843</v>
      </c>
      <c r="J263" s="208" t="s">
        <v>636</v>
      </c>
      <c r="K263" s="206" t="s">
        <v>1570</v>
      </c>
      <c r="L263" s="172"/>
    </row>
    <row r="264" spans="1:12" ht="25.5">
      <c r="A264" s="170">
        <v>230</v>
      </c>
      <c r="B264" s="206" t="s">
        <v>447</v>
      </c>
      <c r="C264" s="207">
        <v>40044</v>
      </c>
      <c r="D264" s="207">
        <v>40058</v>
      </c>
      <c r="E264" s="171">
        <v>1</v>
      </c>
      <c r="F264" s="206" t="s">
        <v>614</v>
      </c>
      <c r="G264" s="205">
        <v>2849.89777777778</v>
      </c>
      <c r="H264" s="206">
        <v>27607</v>
      </c>
      <c r="I264" s="212" t="s">
        <v>844</v>
      </c>
      <c r="J264" s="208" t="s">
        <v>548</v>
      </c>
      <c r="K264" s="206" t="s">
        <v>1570</v>
      </c>
      <c r="L264" s="172"/>
    </row>
    <row r="265" spans="1:12" ht="25.5">
      <c r="A265" s="170">
        <v>231</v>
      </c>
      <c r="B265" s="206" t="s">
        <v>447</v>
      </c>
      <c r="C265" s="207">
        <v>40044</v>
      </c>
      <c r="D265" s="207">
        <v>40058</v>
      </c>
      <c r="E265" s="171">
        <v>1</v>
      </c>
      <c r="F265" s="206" t="s">
        <v>614</v>
      </c>
      <c r="G265" s="205">
        <v>2849.89777777778</v>
      </c>
      <c r="H265" s="206">
        <v>27608</v>
      </c>
      <c r="I265" s="212" t="s">
        <v>845</v>
      </c>
      <c r="J265" s="208" t="s">
        <v>637</v>
      </c>
      <c r="K265" s="206" t="s">
        <v>1570</v>
      </c>
      <c r="L265" s="172"/>
    </row>
    <row r="266" spans="1:12" ht="25.5">
      <c r="A266" s="170">
        <v>232</v>
      </c>
      <c r="B266" s="206" t="s">
        <v>447</v>
      </c>
      <c r="C266" s="207">
        <v>40044</v>
      </c>
      <c r="D266" s="207">
        <v>40058</v>
      </c>
      <c r="E266" s="171">
        <v>1</v>
      </c>
      <c r="F266" s="206" t="s">
        <v>614</v>
      </c>
      <c r="G266" s="205">
        <v>2849.89777777778</v>
      </c>
      <c r="H266" s="206">
        <v>27609</v>
      </c>
      <c r="I266" s="212" t="s">
        <v>846</v>
      </c>
      <c r="J266" s="208" t="s">
        <v>548</v>
      </c>
      <c r="K266" s="206" t="s">
        <v>1570</v>
      </c>
      <c r="L266" s="172"/>
    </row>
    <row r="267" spans="1:12" ht="38.25">
      <c r="A267" s="170">
        <v>233</v>
      </c>
      <c r="B267" s="206" t="s">
        <v>447</v>
      </c>
      <c r="C267" s="207">
        <v>40044</v>
      </c>
      <c r="D267" s="207">
        <v>40058</v>
      </c>
      <c r="E267" s="171">
        <v>1</v>
      </c>
      <c r="F267" s="206" t="s">
        <v>614</v>
      </c>
      <c r="G267" s="205">
        <v>2849.89777777778</v>
      </c>
      <c r="H267" s="206">
        <v>27610</v>
      </c>
      <c r="I267" s="212" t="s">
        <v>847</v>
      </c>
      <c r="J267" s="208" t="s">
        <v>638</v>
      </c>
      <c r="K267" s="206" t="s">
        <v>1570</v>
      </c>
      <c r="L267" s="172"/>
    </row>
    <row r="268" spans="1:12" ht="25.5">
      <c r="A268" s="170">
        <v>234</v>
      </c>
      <c r="B268" s="206" t="s">
        <v>447</v>
      </c>
      <c r="C268" s="207">
        <v>40044</v>
      </c>
      <c r="D268" s="207">
        <v>40058</v>
      </c>
      <c r="E268" s="171">
        <v>1</v>
      </c>
      <c r="F268" s="206" t="s">
        <v>614</v>
      </c>
      <c r="G268" s="205">
        <v>2849.89777777778</v>
      </c>
      <c r="H268" s="206">
        <v>27611</v>
      </c>
      <c r="I268" s="212" t="s">
        <v>848</v>
      </c>
      <c r="J268" s="208" t="s">
        <v>639</v>
      </c>
      <c r="K268" s="206" t="s">
        <v>1570</v>
      </c>
      <c r="L268" s="172"/>
    </row>
    <row r="269" spans="1:12" ht="25.5">
      <c r="A269" s="170">
        <v>235</v>
      </c>
      <c r="B269" s="206" t="s">
        <v>447</v>
      </c>
      <c r="C269" s="207">
        <v>40044</v>
      </c>
      <c r="D269" s="207">
        <v>40058</v>
      </c>
      <c r="E269" s="171">
        <v>1</v>
      </c>
      <c r="F269" s="206" t="s">
        <v>614</v>
      </c>
      <c r="G269" s="205">
        <v>2849.89777777778</v>
      </c>
      <c r="H269" s="206">
        <v>27612</v>
      </c>
      <c r="I269" s="212" t="s">
        <v>849</v>
      </c>
      <c r="J269" s="208" t="s">
        <v>640</v>
      </c>
      <c r="K269" s="206" t="s">
        <v>1570</v>
      </c>
      <c r="L269" s="172"/>
    </row>
    <row r="270" spans="1:12" ht="25.5">
      <c r="A270" s="170">
        <v>236</v>
      </c>
      <c r="B270" s="206" t="s">
        <v>447</v>
      </c>
      <c r="C270" s="207">
        <v>40044</v>
      </c>
      <c r="D270" s="207">
        <v>40058</v>
      </c>
      <c r="E270" s="171">
        <v>1</v>
      </c>
      <c r="F270" s="206" t="s">
        <v>614</v>
      </c>
      <c r="G270" s="205">
        <v>2849.89777777778</v>
      </c>
      <c r="H270" s="206">
        <v>27613</v>
      </c>
      <c r="I270" s="212" t="s">
        <v>850</v>
      </c>
      <c r="J270" s="208" t="s">
        <v>641</v>
      </c>
      <c r="K270" s="206" t="s">
        <v>1570</v>
      </c>
      <c r="L270" s="172"/>
    </row>
    <row r="271" spans="1:12" ht="25.5">
      <c r="A271" s="170">
        <v>237</v>
      </c>
      <c r="B271" s="206" t="s">
        <v>447</v>
      </c>
      <c r="C271" s="207">
        <v>40044</v>
      </c>
      <c r="D271" s="207">
        <v>40058</v>
      </c>
      <c r="E271" s="171">
        <v>1</v>
      </c>
      <c r="F271" s="206" t="s">
        <v>614</v>
      </c>
      <c r="G271" s="205">
        <v>2849.89777777778</v>
      </c>
      <c r="H271" s="206">
        <v>27614</v>
      </c>
      <c r="I271" s="212" t="s">
        <v>851</v>
      </c>
      <c r="J271" s="208" t="s">
        <v>642</v>
      </c>
      <c r="K271" s="206" t="s">
        <v>1570</v>
      </c>
      <c r="L271" s="172"/>
    </row>
    <row r="272" spans="1:12" ht="25.5">
      <c r="A272" s="170">
        <v>238</v>
      </c>
      <c r="B272" s="206" t="s">
        <v>447</v>
      </c>
      <c r="C272" s="207">
        <v>40044</v>
      </c>
      <c r="D272" s="207">
        <v>40058</v>
      </c>
      <c r="E272" s="171">
        <v>1</v>
      </c>
      <c r="F272" s="206" t="s">
        <v>614</v>
      </c>
      <c r="G272" s="205">
        <v>2849.89777777778</v>
      </c>
      <c r="H272" s="206">
        <v>27615</v>
      </c>
      <c r="I272" s="212" t="s">
        <v>852</v>
      </c>
      <c r="J272" s="208" t="s">
        <v>643</v>
      </c>
      <c r="K272" s="206" t="s">
        <v>1570</v>
      </c>
      <c r="L272" s="172"/>
    </row>
    <row r="273" spans="1:12" ht="25.5">
      <c r="A273" s="170">
        <v>239</v>
      </c>
      <c r="B273" s="206" t="s">
        <v>447</v>
      </c>
      <c r="C273" s="207">
        <v>40044</v>
      </c>
      <c r="D273" s="207">
        <v>40058</v>
      </c>
      <c r="E273" s="171">
        <v>1</v>
      </c>
      <c r="F273" s="206" t="s">
        <v>614</v>
      </c>
      <c r="G273" s="205">
        <v>2849.89777777778</v>
      </c>
      <c r="H273" s="206">
        <v>27616</v>
      </c>
      <c r="I273" s="212" t="s">
        <v>853</v>
      </c>
      <c r="J273" s="208" t="s">
        <v>644</v>
      </c>
      <c r="K273" s="206" t="s">
        <v>1570</v>
      </c>
      <c r="L273" s="172"/>
    </row>
    <row r="274" spans="1:12" ht="25.5">
      <c r="A274" s="170">
        <v>240</v>
      </c>
      <c r="B274" s="206" t="s">
        <v>447</v>
      </c>
      <c r="C274" s="207">
        <v>40044</v>
      </c>
      <c r="D274" s="207">
        <v>40058</v>
      </c>
      <c r="E274" s="171">
        <v>1</v>
      </c>
      <c r="F274" s="206" t="s">
        <v>614</v>
      </c>
      <c r="G274" s="205">
        <v>2849.89777777778</v>
      </c>
      <c r="H274" s="206">
        <v>27617</v>
      </c>
      <c r="I274" s="212" t="s">
        <v>854</v>
      </c>
      <c r="J274" s="208" t="s">
        <v>645</v>
      </c>
      <c r="K274" s="206" t="s">
        <v>1570</v>
      </c>
      <c r="L274" s="172"/>
    </row>
    <row r="275" spans="1:12" ht="25.5">
      <c r="A275" s="170">
        <v>241</v>
      </c>
      <c r="B275" s="206" t="s">
        <v>449</v>
      </c>
      <c r="C275" s="207">
        <v>40350</v>
      </c>
      <c r="D275" s="207">
        <v>40371</v>
      </c>
      <c r="E275" s="171">
        <v>1</v>
      </c>
      <c r="F275" s="206" t="s">
        <v>646</v>
      </c>
      <c r="G275" s="205">
        <v>59455</v>
      </c>
      <c r="H275" s="206">
        <v>28296</v>
      </c>
      <c r="I275" s="212" t="s">
        <v>855</v>
      </c>
      <c r="J275" s="208" t="s">
        <v>586</v>
      </c>
      <c r="K275" s="206" t="s">
        <v>1570</v>
      </c>
      <c r="L275" s="172"/>
    </row>
    <row r="276" spans="1:12" ht="25.5">
      <c r="A276" s="170">
        <v>242</v>
      </c>
      <c r="B276" s="206" t="s">
        <v>449</v>
      </c>
      <c r="C276" s="207">
        <v>40350</v>
      </c>
      <c r="D276" s="207">
        <v>40371</v>
      </c>
      <c r="E276" s="171">
        <v>1</v>
      </c>
      <c r="F276" s="206" t="s">
        <v>646</v>
      </c>
      <c r="G276" s="205">
        <v>59455</v>
      </c>
      <c r="H276" s="206">
        <v>28297</v>
      </c>
      <c r="I276" s="212" t="s">
        <v>856</v>
      </c>
      <c r="J276" s="208" t="s">
        <v>586</v>
      </c>
      <c r="K276" s="206" t="s">
        <v>1570</v>
      </c>
      <c r="L276" s="172"/>
    </row>
    <row r="277" spans="1:12" ht="38.25">
      <c r="A277" s="170">
        <v>243</v>
      </c>
      <c r="B277" s="206" t="s">
        <v>451</v>
      </c>
      <c r="C277" s="207">
        <v>40378</v>
      </c>
      <c r="D277" s="207">
        <v>40430</v>
      </c>
      <c r="E277" s="171">
        <v>1</v>
      </c>
      <c r="F277" s="206" t="s">
        <v>647</v>
      </c>
      <c r="G277" s="205">
        <v>1716.9965714285713</v>
      </c>
      <c r="H277" s="206">
        <v>28365</v>
      </c>
      <c r="I277" s="212" t="s">
        <v>857</v>
      </c>
      <c r="J277" s="208" t="s">
        <v>648</v>
      </c>
      <c r="K277" s="206" t="s">
        <v>1570</v>
      </c>
      <c r="L277" s="172"/>
    </row>
    <row r="278" spans="1:12" ht="25.5">
      <c r="A278" s="170">
        <v>244</v>
      </c>
      <c r="B278" s="206" t="s">
        <v>451</v>
      </c>
      <c r="C278" s="207">
        <v>40378</v>
      </c>
      <c r="D278" s="207">
        <v>40430</v>
      </c>
      <c r="E278" s="171">
        <v>1</v>
      </c>
      <c r="F278" s="206" t="s">
        <v>647</v>
      </c>
      <c r="G278" s="205">
        <v>1716.9965714285713</v>
      </c>
      <c r="H278" s="206">
        <v>28366</v>
      </c>
      <c r="I278" s="212" t="s">
        <v>858</v>
      </c>
      <c r="J278" s="208" t="s">
        <v>649</v>
      </c>
      <c r="K278" s="206" t="s">
        <v>1570</v>
      </c>
      <c r="L278" s="172"/>
    </row>
    <row r="279" spans="1:12" ht="25.5">
      <c r="A279" s="170">
        <v>245</v>
      </c>
      <c r="B279" s="206" t="s">
        <v>451</v>
      </c>
      <c r="C279" s="207">
        <v>40378</v>
      </c>
      <c r="D279" s="207">
        <v>40430</v>
      </c>
      <c r="E279" s="171">
        <v>1</v>
      </c>
      <c r="F279" s="206" t="s">
        <v>647</v>
      </c>
      <c r="G279" s="205">
        <v>1716.99657142857</v>
      </c>
      <c r="H279" s="206">
        <v>28367</v>
      </c>
      <c r="I279" s="212" t="s">
        <v>859</v>
      </c>
      <c r="J279" s="208" t="s">
        <v>650</v>
      </c>
      <c r="K279" s="206" t="s">
        <v>1570</v>
      </c>
      <c r="L279" s="172"/>
    </row>
    <row r="280" spans="1:12" ht="25.5">
      <c r="A280" s="170">
        <v>246</v>
      </c>
      <c r="B280" s="206" t="s">
        <v>451</v>
      </c>
      <c r="C280" s="207">
        <v>40378</v>
      </c>
      <c r="D280" s="207">
        <v>40430</v>
      </c>
      <c r="E280" s="171">
        <v>1</v>
      </c>
      <c r="F280" s="206" t="s">
        <v>647</v>
      </c>
      <c r="G280" s="205">
        <v>1716.99657142857</v>
      </c>
      <c r="H280" s="206">
        <v>28368</v>
      </c>
      <c r="I280" s="212" t="s">
        <v>860</v>
      </c>
      <c r="J280" s="208" t="s">
        <v>650</v>
      </c>
      <c r="K280" s="206" t="s">
        <v>1570</v>
      </c>
      <c r="L280" s="172"/>
    </row>
    <row r="281" spans="1:12" ht="25.5">
      <c r="A281" s="170">
        <v>247</v>
      </c>
      <c r="B281" s="206" t="s">
        <v>451</v>
      </c>
      <c r="C281" s="207">
        <v>40378</v>
      </c>
      <c r="D281" s="207">
        <v>40430</v>
      </c>
      <c r="E281" s="171">
        <v>1</v>
      </c>
      <c r="F281" s="206" t="s">
        <v>647</v>
      </c>
      <c r="G281" s="205">
        <v>1716.99657142857</v>
      </c>
      <c r="H281" s="206">
        <v>28369</v>
      </c>
      <c r="I281" s="212" t="s">
        <v>861</v>
      </c>
      <c r="J281" s="208" t="s">
        <v>651</v>
      </c>
      <c r="K281" s="206" t="s">
        <v>1570</v>
      </c>
      <c r="L281" s="172"/>
    </row>
    <row r="282" spans="1:12" ht="25.5">
      <c r="A282" s="170">
        <v>248</v>
      </c>
      <c r="B282" s="206" t="s">
        <v>451</v>
      </c>
      <c r="C282" s="207">
        <v>40378</v>
      </c>
      <c r="D282" s="207">
        <v>40430</v>
      </c>
      <c r="E282" s="171">
        <v>1</v>
      </c>
      <c r="F282" s="206" t="s">
        <v>647</v>
      </c>
      <c r="G282" s="205">
        <v>1716.99657142857</v>
      </c>
      <c r="H282" s="206">
        <v>28370</v>
      </c>
      <c r="I282" s="212" t="s">
        <v>862</v>
      </c>
      <c r="J282" s="208" t="s">
        <v>652</v>
      </c>
      <c r="K282" s="206" t="s">
        <v>1570</v>
      </c>
      <c r="L282" s="172"/>
    </row>
    <row r="283" spans="1:12" ht="25.5">
      <c r="A283" s="170">
        <v>249</v>
      </c>
      <c r="B283" s="206" t="s">
        <v>451</v>
      </c>
      <c r="C283" s="207">
        <v>40378</v>
      </c>
      <c r="D283" s="207">
        <v>40430</v>
      </c>
      <c r="E283" s="171">
        <v>1</v>
      </c>
      <c r="F283" s="206" t="s">
        <v>647</v>
      </c>
      <c r="G283" s="205">
        <v>1716.99657142857</v>
      </c>
      <c r="H283" s="206">
        <v>28371</v>
      </c>
      <c r="I283" s="212" t="s">
        <v>863</v>
      </c>
      <c r="J283" s="208" t="s">
        <v>653</v>
      </c>
      <c r="K283" s="206" t="s">
        <v>1570</v>
      </c>
      <c r="L283" s="172"/>
    </row>
    <row r="284" spans="1:12" ht="25.5">
      <c r="A284" s="170">
        <v>250</v>
      </c>
      <c r="B284" s="206" t="s">
        <v>451</v>
      </c>
      <c r="C284" s="207">
        <v>40378</v>
      </c>
      <c r="D284" s="207">
        <v>40430</v>
      </c>
      <c r="E284" s="171">
        <v>1</v>
      </c>
      <c r="F284" s="206" t="s">
        <v>647</v>
      </c>
      <c r="G284" s="205">
        <v>1716.99657142857</v>
      </c>
      <c r="H284" s="206">
        <v>28372</v>
      </c>
      <c r="I284" s="212" t="s">
        <v>864</v>
      </c>
      <c r="J284" s="208" t="s">
        <v>628</v>
      </c>
      <c r="K284" s="206" t="s">
        <v>1570</v>
      </c>
      <c r="L284" s="172"/>
    </row>
    <row r="285" spans="1:12" ht="25.5">
      <c r="A285" s="170">
        <v>251</v>
      </c>
      <c r="B285" s="206" t="s">
        <v>451</v>
      </c>
      <c r="C285" s="207">
        <v>40378</v>
      </c>
      <c r="D285" s="207">
        <v>40430</v>
      </c>
      <c r="E285" s="171">
        <v>1</v>
      </c>
      <c r="F285" s="206" t="s">
        <v>647</v>
      </c>
      <c r="G285" s="205">
        <v>1716.99657142857</v>
      </c>
      <c r="H285" s="206">
        <v>28373</v>
      </c>
      <c r="I285" s="212" t="s">
        <v>865</v>
      </c>
      <c r="J285" s="208" t="s">
        <v>652</v>
      </c>
      <c r="K285" s="206" t="s">
        <v>1570</v>
      </c>
      <c r="L285" s="172"/>
    </row>
    <row r="286" spans="1:12" ht="25.5">
      <c r="A286" s="170">
        <v>252</v>
      </c>
      <c r="B286" s="206" t="s">
        <v>451</v>
      </c>
      <c r="C286" s="207">
        <v>40378</v>
      </c>
      <c r="D286" s="207">
        <v>40430</v>
      </c>
      <c r="E286" s="171">
        <v>1</v>
      </c>
      <c r="F286" s="206" t="s">
        <v>647</v>
      </c>
      <c r="G286" s="205">
        <v>1716.99657142857</v>
      </c>
      <c r="H286" s="206">
        <v>28374</v>
      </c>
      <c r="I286" s="212" t="s">
        <v>866</v>
      </c>
      <c r="J286" s="208" t="s">
        <v>628</v>
      </c>
      <c r="K286" s="206" t="s">
        <v>1570</v>
      </c>
      <c r="L286" s="172"/>
    </row>
    <row r="287" spans="1:12" ht="25.5">
      <c r="A287" s="170">
        <v>253</v>
      </c>
      <c r="B287" s="206" t="s">
        <v>451</v>
      </c>
      <c r="C287" s="207">
        <v>40378</v>
      </c>
      <c r="D287" s="207">
        <v>40430</v>
      </c>
      <c r="E287" s="171">
        <v>1</v>
      </c>
      <c r="F287" s="206" t="s">
        <v>647</v>
      </c>
      <c r="G287" s="205">
        <v>1716.99657142857</v>
      </c>
      <c r="H287" s="206">
        <v>28375</v>
      </c>
      <c r="I287" s="212" t="s">
        <v>867</v>
      </c>
      <c r="J287" s="208" t="s">
        <v>628</v>
      </c>
      <c r="K287" s="206" t="s">
        <v>1570</v>
      </c>
      <c r="L287" s="172"/>
    </row>
    <row r="288" spans="1:12" ht="25.5">
      <c r="A288" s="170">
        <v>254</v>
      </c>
      <c r="B288" s="206" t="s">
        <v>451</v>
      </c>
      <c r="C288" s="207">
        <v>40378</v>
      </c>
      <c r="D288" s="207">
        <v>40430</v>
      </c>
      <c r="E288" s="171">
        <v>1</v>
      </c>
      <c r="F288" s="206" t="s">
        <v>647</v>
      </c>
      <c r="G288" s="205">
        <v>1716.99657142857</v>
      </c>
      <c r="H288" s="206">
        <v>28376</v>
      </c>
      <c r="I288" s="212" t="s">
        <v>868</v>
      </c>
      <c r="J288" s="208" t="s">
        <v>654</v>
      </c>
      <c r="K288" s="206" t="s">
        <v>1570</v>
      </c>
      <c r="L288" s="172"/>
    </row>
    <row r="289" spans="1:12" ht="25.5">
      <c r="A289" s="170">
        <v>255</v>
      </c>
      <c r="B289" s="206" t="s">
        <v>451</v>
      </c>
      <c r="C289" s="207">
        <v>40378</v>
      </c>
      <c r="D289" s="207">
        <v>40430</v>
      </c>
      <c r="E289" s="171">
        <v>1</v>
      </c>
      <c r="F289" s="206" t="s">
        <v>647</v>
      </c>
      <c r="G289" s="205">
        <v>1716.99657142857</v>
      </c>
      <c r="H289" s="206">
        <v>28377</v>
      </c>
      <c r="I289" s="212" t="s">
        <v>869</v>
      </c>
      <c r="J289" s="208" t="s">
        <v>630</v>
      </c>
      <c r="K289" s="206" t="s">
        <v>1570</v>
      </c>
      <c r="L289" s="172"/>
    </row>
    <row r="290" spans="1:12" ht="25.5">
      <c r="A290" s="170">
        <v>256</v>
      </c>
      <c r="B290" s="206" t="s">
        <v>451</v>
      </c>
      <c r="C290" s="207">
        <v>40378</v>
      </c>
      <c r="D290" s="207">
        <v>40430</v>
      </c>
      <c r="E290" s="171">
        <v>1</v>
      </c>
      <c r="F290" s="206" t="s">
        <v>647</v>
      </c>
      <c r="G290" s="205">
        <v>1716.99657142857</v>
      </c>
      <c r="H290" s="206">
        <v>28378</v>
      </c>
      <c r="I290" s="212" t="s">
        <v>870</v>
      </c>
      <c r="J290" s="208" t="s">
        <v>654</v>
      </c>
      <c r="K290" s="206" t="s">
        <v>1570</v>
      </c>
      <c r="L290" s="172"/>
    </row>
    <row r="291" spans="1:12" ht="25.5">
      <c r="A291" s="170">
        <v>257</v>
      </c>
      <c r="B291" s="206" t="s">
        <v>451</v>
      </c>
      <c r="C291" s="207">
        <v>40378</v>
      </c>
      <c r="D291" s="207">
        <v>40430</v>
      </c>
      <c r="E291" s="171">
        <v>1</v>
      </c>
      <c r="F291" s="206" t="s">
        <v>647</v>
      </c>
      <c r="G291" s="205">
        <v>1716.99657142857</v>
      </c>
      <c r="H291" s="206">
        <v>28379</v>
      </c>
      <c r="I291" s="212" t="s">
        <v>871</v>
      </c>
      <c r="J291" s="208" t="s">
        <v>655</v>
      </c>
      <c r="K291" s="206" t="s">
        <v>1570</v>
      </c>
      <c r="L291" s="172"/>
    </row>
    <row r="292" spans="1:12" ht="25.5">
      <c r="A292" s="170">
        <v>258</v>
      </c>
      <c r="B292" s="206" t="s">
        <v>451</v>
      </c>
      <c r="C292" s="207">
        <v>40378</v>
      </c>
      <c r="D292" s="207">
        <v>40430</v>
      </c>
      <c r="E292" s="171">
        <v>1</v>
      </c>
      <c r="F292" s="206" t="s">
        <v>647</v>
      </c>
      <c r="G292" s="205">
        <v>1716.99657142857</v>
      </c>
      <c r="H292" s="206">
        <v>28380</v>
      </c>
      <c r="I292" s="212" t="s">
        <v>872</v>
      </c>
      <c r="J292" s="208" t="s">
        <v>655</v>
      </c>
      <c r="K292" s="206" t="s">
        <v>1570</v>
      </c>
      <c r="L292" s="172"/>
    </row>
    <row r="293" spans="1:12" ht="25.5">
      <c r="A293" s="170">
        <v>259</v>
      </c>
      <c r="B293" s="206" t="s">
        <v>451</v>
      </c>
      <c r="C293" s="207">
        <v>40378</v>
      </c>
      <c r="D293" s="207">
        <v>40430</v>
      </c>
      <c r="E293" s="171">
        <v>1</v>
      </c>
      <c r="F293" s="206" t="s">
        <v>647</v>
      </c>
      <c r="G293" s="205">
        <v>1716.99657142857</v>
      </c>
      <c r="H293" s="206">
        <v>28381</v>
      </c>
      <c r="I293" s="212" t="s">
        <v>873</v>
      </c>
      <c r="J293" s="208" t="s">
        <v>654</v>
      </c>
      <c r="K293" s="206" t="s">
        <v>1570</v>
      </c>
      <c r="L293" s="172"/>
    </row>
    <row r="294" spans="1:12" ht="25.5">
      <c r="A294" s="170">
        <v>260</v>
      </c>
      <c r="B294" s="206" t="s">
        <v>451</v>
      </c>
      <c r="C294" s="207">
        <v>40378</v>
      </c>
      <c r="D294" s="207">
        <v>40430</v>
      </c>
      <c r="E294" s="171">
        <v>1</v>
      </c>
      <c r="F294" s="206" t="s">
        <v>647</v>
      </c>
      <c r="G294" s="205">
        <v>1716.99657142857</v>
      </c>
      <c r="H294" s="206">
        <v>28382</v>
      </c>
      <c r="I294" s="212" t="s">
        <v>874</v>
      </c>
      <c r="J294" s="208" t="s">
        <v>655</v>
      </c>
      <c r="K294" s="206" t="s">
        <v>1570</v>
      </c>
      <c r="L294" s="172"/>
    </row>
    <row r="295" spans="1:12" ht="25.5">
      <c r="A295" s="170">
        <v>261</v>
      </c>
      <c r="B295" s="206" t="s">
        <v>451</v>
      </c>
      <c r="C295" s="207">
        <v>40378</v>
      </c>
      <c r="D295" s="207">
        <v>40430</v>
      </c>
      <c r="E295" s="171">
        <v>1</v>
      </c>
      <c r="F295" s="206" t="s">
        <v>647</v>
      </c>
      <c r="G295" s="205">
        <v>1716.99657142857</v>
      </c>
      <c r="H295" s="206">
        <v>28383</v>
      </c>
      <c r="I295" s="212" t="s">
        <v>875</v>
      </c>
      <c r="J295" s="208" t="s">
        <v>655</v>
      </c>
      <c r="K295" s="206" t="s">
        <v>1570</v>
      </c>
      <c r="L295" s="172"/>
    </row>
    <row r="296" spans="1:12" ht="25.5">
      <c r="A296" s="170">
        <v>262</v>
      </c>
      <c r="B296" s="206" t="s">
        <v>451</v>
      </c>
      <c r="C296" s="207">
        <v>40378</v>
      </c>
      <c r="D296" s="207">
        <v>40430</v>
      </c>
      <c r="E296" s="171">
        <v>1</v>
      </c>
      <c r="F296" s="206" t="s">
        <v>647</v>
      </c>
      <c r="G296" s="205">
        <v>1716.99657142857</v>
      </c>
      <c r="H296" s="206">
        <v>28384</v>
      </c>
      <c r="I296" s="212" t="s">
        <v>876</v>
      </c>
      <c r="J296" s="208" t="s">
        <v>654</v>
      </c>
      <c r="K296" s="206" t="s">
        <v>1570</v>
      </c>
      <c r="L296" s="172"/>
    </row>
    <row r="297" spans="1:12" ht="25.5">
      <c r="A297" s="170">
        <v>263</v>
      </c>
      <c r="B297" s="206" t="s">
        <v>451</v>
      </c>
      <c r="C297" s="207">
        <v>40378</v>
      </c>
      <c r="D297" s="207">
        <v>40430</v>
      </c>
      <c r="E297" s="171">
        <v>1</v>
      </c>
      <c r="F297" s="206" t="s">
        <v>647</v>
      </c>
      <c r="G297" s="205">
        <v>1716.99657142857</v>
      </c>
      <c r="H297" s="206">
        <v>28385</v>
      </c>
      <c r="I297" s="212" t="s">
        <v>877</v>
      </c>
      <c r="J297" s="208" t="s">
        <v>655</v>
      </c>
      <c r="K297" s="206" t="s">
        <v>1570</v>
      </c>
      <c r="L297" s="172"/>
    </row>
    <row r="298" spans="1:12" ht="25.5">
      <c r="A298" s="170">
        <v>264</v>
      </c>
      <c r="B298" s="206" t="s">
        <v>451</v>
      </c>
      <c r="C298" s="207">
        <v>40378</v>
      </c>
      <c r="D298" s="207">
        <v>40430</v>
      </c>
      <c r="E298" s="171">
        <v>1</v>
      </c>
      <c r="F298" s="206" t="s">
        <v>647</v>
      </c>
      <c r="G298" s="205">
        <v>1716.99657142857</v>
      </c>
      <c r="H298" s="206">
        <v>28386</v>
      </c>
      <c r="I298" s="212" t="s">
        <v>878</v>
      </c>
      <c r="J298" s="208" t="s">
        <v>654</v>
      </c>
      <c r="K298" s="206" t="s">
        <v>1570</v>
      </c>
      <c r="L298" s="172"/>
    </row>
    <row r="299" spans="1:12" ht="25.5">
      <c r="A299" s="170">
        <v>265</v>
      </c>
      <c r="B299" s="206" t="s">
        <v>451</v>
      </c>
      <c r="C299" s="207">
        <v>40378</v>
      </c>
      <c r="D299" s="207">
        <v>40430</v>
      </c>
      <c r="E299" s="171">
        <v>1</v>
      </c>
      <c r="F299" s="206" t="s">
        <v>647</v>
      </c>
      <c r="G299" s="205">
        <v>1716.99657142857</v>
      </c>
      <c r="H299" s="206">
        <v>28387</v>
      </c>
      <c r="I299" s="212" t="s">
        <v>879</v>
      </c>
      <c r="J299" s="208" t="s">
        <v>656</v>
      </c>
      <c r="K299" s="206" t="s">
        <v>1570</v>
      </c>
      <c r="L299" s="172"/>
    </row>
    <row r="300" spans="1:12" ht="25.5">
      <c r="A300" s="170">
        <v>266</v>
      </c>
      <c r="B300" s="206" t="s">
        <v>451</v>
      </c>
      <c r="C300" s="207">
        <v>40378</v>
      </c>
      <c r="D300" s="207">
        <v>40430</v>
      </c>
      <c r="E300" s="171">
        <v>1</v>
      </c>
      <c r="F300" s="206" t="s">
        <v>647</v>
      </c>
      <c r="G300" s="205">
        <v>1716.99657142857</v>
      </c>
      <c r="H300" s="206">
        <v>28388</v>
      </c>
      <c r="I300" s="212" t="s">
        <v>880</v>
      </c>
      <c r="J300" s="208" t="s">
        <v>657</v>
      </c>
      <c r="K300" s="206" t="s">
        <v>1570</v>
      </c>
      <c r="L300" s="172"/>
    </row>
    <row r="301" spans="1:12" ht="25.5">
      <c r="A301" s="170">
        <v>267</v>
      </c>
      <c r="B301" s="206" t="s">
        <v>451</v>
      </c>
      <c r="C301" s="207">
        <v>40378</v>
      </c>
      <c r="D301" s="207">
        <v>40430</v>
      </c>
      <c r="E301" s="171">
        <v>1</v>
      </c>
      <c r="F301" s="206" t="s">
        <v>647</v>
      </c>
      <c r="G301" s="205">
        <v>1716.99657142857</v>
      </c>
      <c r="H301" s="206">
        <v>28389</v>
      </c>
      <c r="I301" s="212" t="s">
        <v>881</v>
      </c>
      <c r="J301" s="208" t="s">
        <v>630</v>
      </c>
      <c r="K301" s="206" t="s">
        <v>1570</v>
      </c>
      <c r="L301" s="172"/>
    </row>
    <row r="302" spans="1:12" ht="25.5">
      <c r="A302" s="170">
        <v>268</v>
      </c>
      <c r="B302" s="206" t="s">
        <v>451</v>
      </c>
      <c r="C302" s="207">
        <v>40378</v>
      </c>
      <c r="D302" s="207">
        <v>40430</v>
      </c>
      <c r="E302" s="171">
        <v>1</v>
      </c>
      <c r="F302" s="206" t="s">
        <v>647</v>
      </c>
      <c r="G302" s="205">
        <v>1716.99657142857</v>
      </c>
      <c r="H302" s="206">
        <v>28390</v>
      </c>
      <c r="I302" s="212" t="s">
        <v>882</v>
      </c>
      <c r="J302" s="208" t="s">
        <v>657</v>
      </c>
      <c r="K302" s="206" t="s">
        <v>1570</v>
      </c>
      <c r="L302" s="172"/>
    </row>
    <row r="303" spans="1:12" ht="25.5">
      <c r="A303" s="170">
        <v>269</v>
      </c>
      <c r="B303" s="206" t="s">
        <v>451</v>
      </c>
      <c r="C303" s="207">
        <v>40378</v>
      </c>
      <c r="D303" s="207">
        <v>40430</v>
      </c>
      <c r="E303" s="171">
        <v>1</v>
      </c>
      <c r="F303" s="206" t="s">
        <v>647</v>
      </c>
      <c r="G303" s="205">
        <v>1716.99657142857</v>
      </c>
      <c r="H303" s="206">
        <v>28391</v>
      </c>
      <c r="I303" s="212" t="s">
        <v>883</v>
      </c>
      <c r="J303" s="208" t="s">
        <v>658</v>
      </c>
      <c r="K303" s="206" t="s">
        <v>1570</v>
      </c>
      <c r="L303" s="172"/>
    </row>
    <row r="304" spans="1:12" ht="25.5">
      <c r="A304" s="170">
        <v>270</v>
      </c>
      <c r="B304" s="206" t="s">
        <v>451</v>
      </c>
      <c r="C304" s="207">
        <v>40378</v>
      </c>
      <c r="D304" s="207">
        <v>40430</v>
      </c>
      <c r="E304" s="171">
        <v>1</v>
      </c>
      <c r="F304" s="206" t="s">
        <v>647</v>
      </c>
      <c r="G304" s="205">
        <v>1716.99657142857</v>
      </c>
      <c r="H304" s="206">
        <v>28392</v>
      </c>
      <c r="I304" s="212" t="s">
        <v>884</v>
      </c>
      <c r="J304" s="208" t="s">
        <v>658</v>
      </c>
      <c r="K304" s="206" t="s">
        <v>1570</v>
      </c>
      <c r="L304" s="172"/>
    </row>
    <row r="305" spans="1:12" ht="25.5">
      <c r="A305" s="170">
        <v>271</v>
      </c>
      <c r="B305" s="206" t="s">
        <v>451</v>
      </c>
      <c r="C305" s="207">
        <v>40378</v>
      </c>
      <c r="D305" s="207">
        <v>40430</v>
      </c>
      <c r="E305" s="171">
        <v>1</v>
      </c>
      <c r="F305" s="206" t="s">
        <v>647</v>
      </c>
      <c r="G305" s="205">
        <v>1716.99657142857</v>
      </c>
      <c r="H305" s="206">
        <v>28393</v>
      </c>
      <c r="I305" s="212" t="s">
        <v>885</v>
      </c>
      <c r="J305" s="208" t="s">
        <v>659</v>
      </c>
      <c r="K305" s="206" t="s">
        <v>1570</v>
      </c>
      <c r="L305" s="172"/>
    </row>
    <row r="306" spans="1:12" ht="25.5">
      <c r="A306" s="170">
        <v>272</v>
      </c>
      <c r="B306" s="206" t="s">
        <v>451</v>
      </c>
      <c r="C306" s="207">
        <v>40378</v>
      </c>
      <c r="D306" s="207">
        <v>40430</v>
      </c>
      <c r="E306" s="171">
        <v>1</v>
      </c>
      <c r="F306" s="206" t="s">
        <v>647</v>
      </c>
      <c r="G306" s="205">
        <v>1716.99657142857</v>
      </c>
      <c r="H306" s="206">
        <v>28394</v>
      </c>
      <c r="I306" s="212" t="s">
        <v>886</v>
      </c>
      <c r="J306" s="208" t="s">
        <v>660</v>
      </c>
      <c r="K306" s="206" t="s">
        <v>1570</v>
      </c>
      <c r="L306" s="172"/>
    </row>
    <row r="307" spans="1:12" ht="25.5">
      <c r="A307" s="170">
        <v>273</v>
      </c>
      <c r="B307" s="206" t="s">
        <v>451</v>
      </c>
      <c r="C307" s="207">
        <v>40378</v>
      </c>
      <c r="D307" s="207">
        <v>40430</v>
      </c>
      <c r="E307" s="171">
        <v>1</v>
      </c>
      <c r="F307" s="206" t="s">
        <v>647</v>
      </c>
      <c r="G307" s="205">
        <v>1716.99657142857</v>
      </c>
      <c r="H307" s="206">
        <v>28395</v>
      </c>
      <c r="I307" s="212" t="s">
        <v>887</v>
      </c>
      <c r="J307" s="208" t="s">
        <v>660</v>
      </c>
      <c r="K307" s="206" t="s">
        <v>1570</v>
      </c>
      <c r="L307" s="172"/>
    </row>
    <row r="308" spans="1:12" ht="25.5">
      <c r="A308" s="170">
        <v>274</v>
      </c>
      <c r="B308" s="206" t="s">
        <v>451</v>
      </c>
      <c r="C308" s="207">
        <v>40378</v>
      </c>
      <c r="D308" s="207">
        <v>40430</v>
      </c>
      <c r="E308" s="171">
        <v>1</v>
      </c>
      <c r="F308" s="206" t="s">
        <v>647</v>
      </c>
      <c r="G308" s="205">
        <v>1716.99657142857</v>
      </c>
      <c r="H308" s="206">
        <v>28396</v>
      </c>
      <c r="I308" s="212" t="s">
        <v>888</v>
      </c>
      <c r="J308" s="208" t="s">
        <v>661</v>
      </c>
      <c r="K308" s="206" t="s">
        <v>1570</v>
      </c>
      <c r="L308" s="172"/>
    </row>
    <row r="309" spans="1:12" ht="25.5">
      <c r="A309" s="170">
        <v>275</v>
      </c>
      <c r="B309" s="206" t="s">
        <v>451</v>
      </c>
      <c r="C309" s="207">
        <v>40378</v>
      </c>
      <c r="D309" s="207">
        <v>40430</v>
      </c>
      <c r="E309" s="171">
        <v>1</v>
      </c>
      <c r="F309" s="206" t="s">
        <v>647</v>
      </c>
      <c r="G309" s="205">
        <v>1716.99657142857</v>
      </c>
      <c r="H309" s="206">
        <v>28397</v>
      </c>
      <c r="I309" s="212" t="s">
        <v>889</v>
      </c>
      <c r="J309" s="208" t="s">
        <v>661</v>
      </c>
      <c r="K309" s="206" t="s">
        <v>1570</v>
      </c>
      <c r="L309" s="172"/>
    </row>
    <row r="310" spans="1:12" ht="25.5">
      <c r="A310" s="170">
        <v>276</v>
      </c>
      <c r="B310" s="206" t="s">
        <v>451</v>
      </c>
      <c r="C310" s="207">
        <v>40378</v>
      </c>
      <c r="D310" s="207">
        <v>40430</v>
      </c>
      <c r="E310" s="171">
        <v>1</v>
      </c>
      <c r="F310" s="206" t="s">
        <v>647</v>
      </c>
      <c r="G310" s="205">
        <v>1716.99657142857</v>
      </c>
      <c r="H310" s="206">
        <v>28398</v>
      </c>
      <c r="I310" s="212" t="s">
        <v>890</v>
      </c>
      <c r="J310" s="208" t="s">
        <v>661</v>
      </c>
      <c r="K310" s="206" t="s">
        <v>1570</v>
      </c>
      <c r="L310" s="172"/>
    </row>
    <row r="311" spans="1:12" ht="25.5">
      <c r="A311" s="170">
        <v>277</v>
      </c>
      <c r="B311" s="206" t="s">
        <v>451</v>
      </c>
      <c r="C311" s="207">
        <v>40378</v>
      </c>
      <c r="D311" s="207">
        <v>40430</v>
      </c>
      <c r="E311" s="171">
        <v>1</v>
      </c>
      <c r="F311" s="206" t="s">
        <v>647</v>
      </c>
      <c r="G311" s="205">
        <v>1716.99657142857</v>
      </c>
      <c r="H311" s="206">
        <v>28399</v>
      </c>
      <c r="I311" s="212" t="s">
        <v>891</v>
      </c>
      <c r="J311" s="208" t="s">
        <v>662</v>
      </c>
      <c r="K311" s="206" t="s">
        <v>1570</v>
      </c>
      <c r="L311" s="172"/>
    </row>
    <row r="312" spans="1:12" ht="25.5">
      <c r="A312" s="170">
        <v>278</v>
      </c>
      <c r="B312" s="206" t="s">
        <v>451</v>
      </c>
      <c r="C312" s="207">
        <v>40378</v>
      </c>
      <c r="D312" s="207">
        <v>40430</v>
      </c>
      <c r="E312" s="171">
        <v>1</v>
      </c>
      <c r="F312" s="206" t="s">
        <v>647</v>
      </c>
      <c r="G312" s="205">
        <v>1716.99657142857</v>
      </c>
      <c r="H312" s="206">
        <v>28400</v>
      </c>
      <c r="I312" s="212" t="s">
        <v>892</v>
      </c>
      <c r="J312" s="208" t="s">
        <v>660</v>
      </c>
      <c r="K312" s="206" t="s">
        <v>1570</v>
      </c>
      <c r="L312" s="172"/>
    </row>
    <row r="313" spans="1:12" ht="25.5">
      <c r="A313" s="170">
        <v>279</v>
      </c>
      <c r="B313" s="206" t="s">
        <v>451</v>
      </c>
      <c r="C313" s="207">
        <v>40378</v>
      </c>
      <c r="D313" s="207">
        <v>40430</v>
      </c>
      <c r="E313" s="171">
        <v>1</v>
      </c>
      <c r="F313" s="206" t="s">
        <v>647</v>
      </c>
      <c r="G313" s="205">
        <v>1716.99657142857</v>
      </c>
      <c r="H313" s="206">
        <v>28401</v>
      </c>
      <c r="I313" s="212" t="s">
        <v>893</v>
      </c>
      <c r="J313" s="208" t="s">
        <v>660</v>
      </c>
      <c r="K313" s="206" t="s">
        <v>1570</v>
      </c>
      <c r="L313" s="172"/>
    </row>
    <row r="314" spans="1:12" ht="25.5">
      <c r="A314" s="170">
        <v>280</v>
      </c>
      <c r="B314" s="206" t="s">
        <v>451</v>
      </c>
      <c r="C314" s="207">
        <v>40378</v>
      </c>
      <c r="D314" s="207">
        <v>40430</v>
      </c>
      <c r="E314" s="171">
        <v>1</v>
      </c>
      <c r="F314" s="206" t="s">
        <v>647</v>
      </c>
      <c r="G314" s="205">
        <v>1716.99657142857</v>
      </c>
      <c r="H314" s="206">
        <v>28402</v>
      </c>
      <c r="I314" s="212" t="s">
        <v>894</v>
      </c>
      <c r="J314" s="208" t="s">
        <v>659</v>
      </c>
      <c r="K314" s="206" t="s">
        <v>1570</v>
      </c>
      <c r="L314" s="172"/>
    </row>
    <row r="315" spans="1:12" ht="25.5">
      <c r="A315" s="170">
        <v>281</v>
      </c>
      <c r="B315" s="206" t="s">
        <v>451</v>
      </c>
      <c r="C315" s="207">
        <v>40378</v>
      </c>
      <c r="D315" s="207">
        <v>40430</v>
      </c>
      <c r="E315" s="171">
        <v>1</v>
      </c>
      <c r="F315" s="206" t="s">
        <v>647</v>
      </c>
      <c r="G315" s="205">
        <v>1716.99657142857</v>
      </c>
      <c r="H315" s="206">
        <v>28403</v>
      </c>
      <c r="I315" s="212" t="s">
        <v>895</v>
      </c>
      <c r="J315" s="208" t="s">
        <v>663</v>
      </c>
      <c r="K315" s="206" t="s">
        <v>1570</v>
      </c>
      <c r="L315" s="172"/>
    </row>
    <row r="316" spans="1:12" ht="25.5">
      <c r="A316" s="170">
        <v>282</v>
      </c>
      <c r="B316" s="206" t="s">
        <v>451</v>
      </c>
      <c r="C316" s="207">
        <v>40378</v>
      </c>
      <c r="D316" s="207">
        <v>40430</v>
      </c>
      <c r="E316" s="171">
        <v>1</v>
      </c>
      <c r="F316" s="206" t="s">
        <v>647</v>
      </c>
      <c r="G316" s="205">
        <v>1716.99657142857</v>
      </c>
      <c r="H316" s="206">
        <v>28404</v>
      </c>
      <c r="I316" s="212" t="s">
        <v>896</v>
      </c>
      <c r="J316" s="208" t="s">
        <v>664</v>
      </c>
      <c r="K316" s="206" t="s">
        <v>1570</v>
      </c>
      <c r="L316" s="172"/>
    </row>
    <row r="317" spans="1:12" ht="25.5">
      <c r="A317" s="170">
        <v>283</v>
      </c>
      <c r="B317" s="206" t="s">
        <v>451</v>
      </c>
      <c r="C317" s="207">
        <v>40378</v>
      </c>
      <c r="D317" s="207">
        <v>40430</v>
      </c>
      <c r="E317" s="171">
        <v>1</v>
      </c>
      <c r="F317" s="206" t="s">
        <v>647</v>
      </c>
      <c r="G317" s="205">
        <v>1716.99657142857</v>
      </c>
      <c r="H317" s="206">
        <v>28405</v>
      </c>
      <c r="I317" s="212" t="s">
        <v>897</v>
      </c>
      <c r="J317" s="208" t="s">
        <v>665</v>
      </c>
      <c r="K317" s="206" t="s">
        <v>1570</v>
      </c>
      <c r="L317" s="172"/>
    </row>
    <row r="318" spans="1:12" ht="25.5">
      <c r="A318" s="170">
        <v>284</v>
      </c>
      <c r="B318" s="206" t="s">
        <v>451</v>
      </c>
      <c r="C318" s="207">
        <v>40378</v>
      </c>
      <c r="D318" s="207">
        <v>40430</v>
      </c>
      <c r="E318" s="171">
        <v>1</v>
      </c>
      <c r="F318" s="206" t="s">
        <v>647</v>
      </c>
      <c r="G318" s="205">
        <v>1716.99657142857</v>
      </c>
      <c r="H318" s="206">
        <v>28406</v>
      </c>
      <c r="I318" s="212" t="s">
        <v>898</v>
      </c>
      <c r="J318" s="208" t="s">
        <v>666</v>
      </c>
      <c r="K318" s="206" t="s">
        <v>1570</v>
      </c>
      <c r="L318" s="172"/>
    </row>
    <row r="319" spans="1:12" ht="25.5">
      <c r="A319" s="170">
        <v>285</v>
      </c>
      <c r="B319" s="206" t="s">
        <v>451</v>
      </c>
      <c r="C319" s="207">
        <v>40378</v>
      </c>
      <c r="D319" s="207">
        <v>40430</v>
      </c>
      <c r="E319" s="171">
        <v>1</v>
      </c>
      <c r="F319" s="206" t="s">
        <v>647</v>
      </c>
      <c r="G319" s="205">
        <v>1716.99657142857</v>
      </c>
      <c r="H319" s="206">
        <v>28407</v>
      </c>
      <c r="I319" s="212" t="s">
        <v>899</v>
      </c>
      <c r="J319" s="208" t="s">
        <v>667</v>
      </c>
      <c r="K319" s="206" t="s">
        <v>1570</v>
      </c>
      <c r="L319" s="172"/>
    </row>
    <row r="320" spans="1:12" ht="25.5">
      <c r="A320" s="170">
        <v>286</v>
      </c>
      <c r="B320" s="206" t="s">
        <v>451</v>
      </c>
      <c r="C320" s="207">
        <v>40378</v>
      </c>
      <c r="D320" s="207">
        <v>40430</v>
      </c>
      <c r="E320" s="171">
        <v>1</v>
      </c>
      <c r="F320" s="206" t="s">
        <v>647</v>
      </c>
      <c r="G320" s="205">
        <v>1716.99657142857</v>
      </c>
      <c r="H320" s="206">
        <v>28408</v>
      </c>
      <c r="I320" s="212" t="s">
        <v>900</v>
      </c>
      <c r="J320" s="208" t="s">
        <v>667</v>
      </c>
      <c r="K320" s="206" t="s">
        <v>1570</v>
      </c>
      <c r="L320" s="172"/>
    </row>
    <row r="321" spans="1:12" ht="25.5">
      <c r="A321" s="170">
        <v>287</v>
      </c>
      <c r="B321" s="206" t="s">
        <v>451</v>
      </c>
      <c r="C321" s="207">
        <v>40378</v>
      </c>
      <c r="D321" s="207">
        <v>40430</v>
      </c>
      <c r="E321" s="171">
        <v>1</v>
      </c>
      <c r="F321" s="206" t="s">
        <v>647</v>
      </c>
      <c r="G321" s="205">
        <v>1716.99657142857</v>
      </c>
      <c r="H321" s="206">
        <v>28409</v>
      </c>
      <c r="I321" s="212" t="s">
        <v>901</v>
      </c>
      <c r="J321" s="208" t="s">
        <v>665</v>
      </c>
      <c r="K321" s="206" t="s">
        <v>1570</v>
      </c>
      <c r="L321" s="172"/>
    </row>
    <row r="322" spans="1:12" ht="25.5">
      <c r="A322" s="170">
        <v>288</v>
      </c>
      <c r="B322" s="206" t="s">
        <v>451</v>
      </c>
      <c r="C322" s="207">
        <v>40378</v>
      </c>
      <c r="D322" s="207">
        <v>40430</v>
      </c>
      <c r="E322" s="171">
        <v>1</v>
      </c>
      <c r="F322" s="206" t="s">
        <v>647</v>
      </c>
      <c r="G322" s="205">
        <v>1716.99657142857</v>
      </c>
      <c r="H322" s="206">
        <v>28410</v>
      </c>
      <c r="I322" s="212" t="s">
        <v>902</v>
      </c>
      <c r="J322" s="208" t="s">
        <v>668</v>
      </c>
      <c r="K322" s="206" t="s">
        <v>1570</v>
      </c>
      <c r="L322" s="172"/>
    </row>
    <row r="323" spans="1:12" ht="25.5">
      <c r="A323" s="170">
        <v>289</v>
      </c>
      <c r="B323" s="206" t="s">
        <v>451</v>
      </c>
      <c r="C323" s="207">
        <v>40378</v>
      </c>
      <c r="D323" s="207">
        <v>40430</v>
      </c>
      <c r="E323" s="171">
        <v>1</v>
      </c>
      <c r="F323" s="206" t="s">
        <v>647</v>
      </c>
      <c r="G323" s="205">
        <v>1716.99657142857</v>
      </c>
      <c r="H323" s="206">
        <v>28411</v>
      </c>
      <c r="I323" s="212" t="s">
        <v>903</v>
      </c>
      <c r="J323" s="208" t="s">
        <v>668</v>
      </c>
      <c r="K323" s="206" t="s">
        <v>1570</v>
      </c>
      <c r="L323" s="172"/>
    </row>
    <row r="324" spans="1:12" ht="25.5">
      <c r="A324" s="170">
        <v>290</v>
      </c>
      <c r="B324" s="206" t="s">
        <v>451</v>
      </c>
      <c r="C324" s="207">
        <v>40378</v>
      </c>
      <c r="D324" s="207">
        <v>40430</v>
      </c>
      <c r="E324" s="171">
        <v>1</v>
      </c>
      <c r="F324" s="206" t="s">
        <v>647</v>
      </c>
      <c r="G324" s="205">
        <v>1716.99657142857</v>
      </c>
      <c r="H324" s="206">
        <v>28412</v>
      </c>
      <c r="I324" s="212" t="s">
        <v>904</v>
      </c>
      <c r="J324" s="208" t="s">
        <v>668</v>
      </c>
      <c r="K324" s="206" t="s">
        <v>1570</v>
      </c>
      <c r="L324" s="172"/>
    </row>
    <row r="325" spans="1:12" ht="25.5">
      <c r="A325" s="170">
        <v>291</v>
      </c>
      <c r="B325" s="206" t="s">
        <v>451</v>
      </c>
      <c r="C325" s="207">
        <v>40378</v>
      </c>
      <c r="D325" s="207">
        <v>40430</v>
      </c>
      <c r="E325" s="171">
        <v>1</v>
      </c>
      <c r="F325" s="206" t="s">
        <v>647</v>
      </c>
      <c r="G325" s="205">
        <v>1716.99657142857</v>
      </c>
      <c r="H325" s="206">
        <v>28413</v>
      </c>
      <c r="I325" s="212" t="s">
        <v>905</v>
      </c>
      <c r="J325" s="208" t="s">
        <v>669</v>
      </c>
      <c r="K325" s="206" t="s">
        <v>1570</v>
      </c>
      <c r="L325" s="172"/>
    </row>
    <row r="326" spans="1:12" ht="25.5">
      <c r="A326" s="170">
        <v>292</v>
      </c>
      <c r="B326" s="206" t="s">
        <v>451</v>
      </c>
      <c r="C326" s="207">
        <v>40378</v>
      </c>
      <c r="D326" s="207">
        <v>40430</v>
      </c>
      <c r="E326" s="171">
        <v>1</v>
      </c>
      <c r="F326" s="206" t="s">
        <v>647</v>
      </c>
      <c r="G326" s="205">
        <v>1716.99657142857</v>
      </c>
      <c r="H326" s="206">
        <v>28414</v>
      </c>
      <c r="I326" s="212" t="s">
        <v>906</v>
      </c>
      <c r="J326" s="208" t="s">
        <v>669</v>
      </c>
      <c r="K326" s="206" t="s">
        <v>1570</v>
      </c>
      <c r="L326" s="172"/>
    </row>
    <row r="327" spans="1:12" ht="25.5">
      <c r="A327" s="170">
        <v>293</v>
      </c>
      <c r="B327" s="206" t="s">
        <v>451</v>
      </c>
      <c r="C327" s="207">
        <v>40378</v>
      </c>
      <c r="D327" s="207">
        <v>40430</v>
      </c>
      <c r="E327" s="171">
        <v>1</v>
      </c>
      <c r="F327" s="206" t="s">
        <v>647</v>
      </c>
      <c r="G327" s="205">
        <v>1716.99657142857</v>
      </c>
      <c r="H327" s="206">
        <v>28415</v>
      </c>
      <c r="I327" s="212" t="s">
        <v>907</v>
      </c>
      <c r="J327" s="208" t="s">
        <v>667</v>
      </c>
      <c r="K327" s="206" t="s">
        <v>1570</v>
      </c>
      <c r="L327" s="172"/>
    </row>
    <row r="328" spans="1:12" ht="25.5">
      <c r="A328" s="170">
        <v>294</v>
      </c>
      <c r="B328" s="206" t="s">
        <v>451</v>
      </c>
      <c r="C328" s="207">
        <v>40378</v>
      </c>
      <c r="D328" s="207">
        <v>40430</v>
      </c>
      <c r="E328" s="171">
        <v>1</v>
      </c>
      <c r="F328" s="206" t="s">
        <v>647</v>
      </c>
      <c r="G328" s="205">
        <v>1716.99657142857</v>
      </c>
      <c r="H328" s="206">
        <v>28416</v>
      </c>
      <c r="I328" s="212" t="s">
        <v>908</v>
      </c>
      <c r="J328" s="208" t="s">
        <v>667</v>
      </c>
      <c r="K328" s="206" t="s">
        <v>1570</v>
      </c>
      <c r="L328" s="172"/>
    </row>
    <row r="329" spans="1:12" ht="25.5">
      <c r="A329" s="170">
        <v>295</v>
      </c>
      <c r="B329" s="206" t="s">
        <v>451</v>
      </c>
      <c r="C329" s="207">
        <v>40378</v>
      </c>
      <c r="D329" s="207">
        <v>40430</v>
      </c>
      <c r="E329" s="171">
        <v>1</v>
      </c>
      <c r="F329" s="206" t="s">
        <v>647</v>
      </c>
      <c r="G329" s="205">
        <v>1716.99657142857</v>
      </c>
      <c r="H329" s="206">
        <v>28417</v>
      </c>
      <c r="I329" s="212" t="s">
        <v>909</v>
      </c>
      <c r="J329" s="208" t="s">
        <v>628</v>
      </c>
      <c r="K329" s="206" t="s">
        <v>1570</v>
      </c>
      <c r="L329" s="172"/>
    </row>
    <row r="330" spans="1:12" ht="25.5">
      <c r="A330" s="170">
        <v>296</v>
      </c>
      <c r="B330" s="206" t="s">
        <v>451</v>
      </c>
      <c r="C330" s="207">
        <v>40378</v>
      </c>
      <c r="D330" s="207">
        <v>40430</v>
      </c>
      <c r="E330" s="171">
        <v>1</v>
      </c>
      <c r="F330" s="206" t="s">
        <v>647</v>
      </c>
      <c r="G330" s="205">
        <v>1716.99657142857</v>
      </c>
      <c r="H330" s="206">
        <v>28418</v>
      </c>
      <c r="I330" s="212" t="s">
        <v>910</v>
      </c>
      <c r="J330" s="208" t="s">
        <v>655</v>
      </c>
      <c r="K330" s="206" t="s">
        <v>1570</v>
      </c>
      <c r="L330" s="172"/>
    </row>
    <row r="331" spans="1:12" ht="25.5">
      <c r="A331" s="170">
        <v>297</v>
      </c>
      <c r="B331" s="206" t="s">
        <v>451</v>
      </c>
      <c r="C331" s="207">
        <v>40378</v>
      </c>
      <c r="D331" s="207">
        <v>40430</v>
      </c>
      <c r="E331" s="171">
        <v>1</v>
      </c>
      <c r="F331" s="206" t="s">
        <v>647</v>
      </c>
      <c r="G331" s="205">
        <v>1716.99657142857</v>
      </c>
      <c r="H331" s="206">
        <v>28419</v>
      </c>
      <c r="I331" s="212" t="s">
        <v>911</v>
      </c>
      <c r="J331" s="208" t="s">
        <v>670</v>
      </c>
      <c r="K331" s="206" t="s">
        <v>1570</v>
      </c>
      <c r="L331" s="172"/>
    </row>
    <row r="332" spans="1:12" ht="25.5">
      <c r="A332" s="170">
        <v>298</v>
      </c>
      <c r="B332" s="206" t="s">
        <v>451</v>
      </c>
      <c r="C332" s="207">
        <v>40378</v>
      </c>
      <c r="D332" s="207">
        <v>40430</v>
      </c>
      <c r="E332" s="171">
        <v>1</v>
      </c>
      <c r="F332" s="206" t="s">
        <v>647</v>
      </c>
      <c r="G332" s="205">
        <v>1716.99657142857</v>
      </c>
      <c r="H332" s="206">
        <v>28420</v>
      </c>
      <c r="I332" s="212" t="s">
        <v>912</v>
      </c>
      <c r="J332" s="208" t="s">
        <v>653</v>
      </c>
      <c r="K332" s="206" t="s">
        <v>1570</v>
      </c>
      <c r="L332" s="172"/>
    </row>
    <row r="333" spans="1:12" ht="38.25">
      <c r="A333" s="170">
        <v>299</v>
      </c>
      <c r="B333" s="206" t="s">
        <v>451</v>
      </c>
      <c r="C333" s="207">
        <v>40378</v>
      </c>
      <c r="D333" s="207">
        <v>40430</v>
      </c>
      <c r="E333" s="171">
        <v>1</v>
      </c>
      <c r="F333" s="206" t="s">
        <v>647</v>
      </c>
      <c r="G333" s="205">
        <v>1716.99657142857</v>
      </c>
      <c r="H333" s="206">
        <v>28421</v>
      </c>
      <c r="I333" s="212" t="s">
        <v>913</v>
      </c>
      <c r="J333" s="208" t="s">
        <v>648</v>
      </c>
      <c r="K333" s="206" t="s">
        <v>1570</v>
      </c>
      <c r="L333" s="172"/>
    </row>
    <row r="334" spans="1:12" ht="38.25">
      <c r="A334" s="170">
        <v>300</v>
      </c>
      <c r="B334" s="206" t="s">
        <v>451</v>
      </c>
      <c r="C334" s="207">
        <v>40378</v>
      </c>
      <c r="D334" s="207">
        <v>40430</v>
      </c>
      <c r="E334" s="171">
        <v>1</v>
      </c>
      <c r="F334" s="206" t="s">
        <v>647</v>
      </c>
      <c r="G334" s="205">
        <v>1716.99657142857</v>
      </c>
      <c r="H334" s="206">
        <v>28422</v>
      </c>
      <c r="I334" s="212" t="s">
        <v>914</v>
      </c>
      <c r="J334" s="208" t="s">
        <v>648</v>
      </c>
      <c r="K334" s="206" t="s">
        <v>1570</v>
      </c>
      <c r="L334" s="172"/>
    </row>
    <row r="335" spans="1:12" ht="25.5">
      <c r="A335" s="170">
        <v>301</v>
      </c>
      <c r="B335" s="206" t="s">
        <v>451</v>
      </c>
      <c r="C335" s="207">
        <v>40378</v>
      </c>
      <c r="D335" s="207">
        <v>40430</v>
      </c>
      <c r="E335" s="171">
        <v>1</v>
      </c>
      <c r="F335" s="206" t="s">
        <v>647</v>
      </c>
      <c r="G335" s="205">
        <v>1716.99657142857</v>
      </c>
      <c r="H335" s="206">
        <v>28423</v>
      </c>
      <c r="I335" s="212" t="s">
        <v>915</v>
      </c>
      <c r="J335" s="208" t="s">
        <v>658</v>
      </c>
      <c r="K335" s="206" t="s">
        <v>1570</v>
      </c>
      <c r="L335" s="172"/>
    </row>
    <row r="336" spans="1:12" ht="38.25">
      <c r="A336" s="170">
        <v>302</v>
      </c>
      <c r="B336" s="206" t="s">
        <v>451</v>
      </c>
      <c r="C336" s="207">
        <v>40378</v>
      </c>
      <c r="D336" s="207">
        <v>40430</v>
      </c>
      <c r="E336" s="171">
        <v>1</v>
      </c>
      <c r="F336" s="206" t="s">
        <v>647</v>
      </c>
      <c r="G336" s="205">
        <v>1716.99657142857</v>
      </c>
      <c r="H336" s="206">
        <v>28424</v>
      </c>
      <c r="I336" s="212" t="s">
        <v>916</v>
      </c>
      <c r="J336" s="208" t="s">
        <v>671</v>
      </c>
      <c r="K336" s="206" t="s">
        <v>1570</v>
      </c>
      <c r="L336" s="172"/>
    </row>
    <row r="337" spans="1:12" ht="25.5">
      <c r="A337" s="170">
        <v>303</v>
      </c>
      <c r="B337" s="206" t="s">
        <v>451</v>
      </c>
      <c r="C337" s="207">
        <v>40378</v>
      </c>
      <c r="D337" s="207">
        <v>40430</v>
      </c>
      <c r="E337" s="171">
        <v>1</v>
      </c>
      <c r="F337" s="206" t="s">
        <v>647</v>
      </c>
      <c r="G337" s="205">
        <v>1716.99657142857</v>
      </c>
      <c r="H337" s="206">
        <v>28425</v>
      </c>
      <c r="I337" s="212" t="s">
        <v>917</v>
      </c>
      <c r="J337" s="208" t="s">
        <v>672</v>
      </c>
      <c r="K337" s="206" t="s">
        <v>1570</v>
      </c>
      <c r="L337" s="172"/>
    </row>
    <row r="338" spans="1:12" ht="25.5">
      <c r="A338" s="170">
        <v>304</v>
      </c>
      <c r="B338" s="206" t="s">
        <v>451</v>
      </c>
      <c r="C338" s="207">
        <v>40378</v>
      </c>
      <c r="D338" s="207">
        <v>40430</v>
      </c>
      <c r="E338" s="171">
        <v>1</v>
      </c>
      <c r="F338" s="206" t="s">
        <v>647</v>
      </c>
      <c r="G338" s="205">
        <v>1716.99657142857</v>
      </c>
      <c r="H338" s="206">
        <v>28426</v>
      </c>
      <c r="I338" s="212" t="s">
        <v>918</v>
      </c>
      <c r="J338" s="208" t="s">
        <v>673</v>
      </c>
      <c r="K338" s="206" t="s">
        <v>1570</v>
      </c>
      <c r="L338" s="172"/>
    </row>
    <row r="339" spans="1:12" ht="25.5">
      <c r="A339" s="170">
        <v>305</v>
      </c>
      <c r="B339" s="206" t="s">
        <v>451</v>
      </c>
      <c r="C339" s="207">
        <v>40378</v>
      </c>
      <c r="D339" s="207">
        <v>40430</v>
      </c>
      <c r="E339" s="171">
        <v>1</v>
      </c>
      <c r="F339" s="206" t="s">
        <v>647</v>
      </c>
      <c r="G339" s="205">
        <v>1716.99657142857</v>
      </c>
      <c r="H339" s="206">
        <v>28427</v>
      </c>
      <c r="I339" s="212" t="s">
        <v>919</v>
      </c>
      <c r="J339" s="208" t="s">
        <v>674</v>
      </c>
      <c r="K339" s="206" t="s">
        <v>1570</v>
      </c>
      <c r="L339" s="172"/>
    </row>
    <row r="340" spans="1:12" ht="25.5">
      <c r="A340" s="170">
        <v>306</v>
      </c>
      <c r="B340" s="206" t="s">
        <v>451</v>
      </c>
      <c r="C340" s="207">
        <v>40378</v>
      </c>
      <c r="D340" s="207">
        <v>40430</v>
      </c>
      <c r="E340" s="171">
        <v>1</v>
      </c>
      <c r="F340" s="206" t="s">
        <v>647</v>
      </c>
      <c r="G340" s="205">
        <v>1716.99657142857</v>
      </c>
      <c r="H340" s="206">
        <v>28428</v>
      </c>
      <c r="I340" s="212" t="s">
        <v>920</v>
      </c>
      <c r="J340" s="208" t="s">
        <v>674</v>
      </c>
      <c r="K340" s="206" t="s">
        <v>1570</v>
      </c>
      <c r="L340" s="172"/>
    </row>
    <row r="341" spans="1:12" ht="25.5">
      <c r="A341" s="170">
        <v>307</v>
      </c>
      <c r="B341" s="206" t="s">
        <v>451</v>
      </c>
      <c r="C341" s="207">
        <v>40378</v>
      </c>
      <c r="D341" s="207">
        <v>40430</v>
      </c>
      <c r="E341" s="171">
        <v>1</v>
      </c>
      <c r="F341" s="206" t="s">
        <v>647</v>
      </c>
      <c r="G341" s="205">
        <v>1716.99657142857</v>
      </c>
      <c r="H341" s="206">
        <v>28429</v>
      </c>
      <c r="I341" s="212" t="s">
        <v>921</v>
      </c>
      <c r="J341" s="208" t="s">
        <v>674</v>
      </c>
      <c r="K341" s="206" t="s">
        <v>1570</v>
      </c>
      <c r="L341" s="172"/>
    </row>
    <row r="342" spans="1:12" ht="38.25">
      <c r="A342" s="170">
        <v>308</v>
      </c>
      <c r="B342" s="206" t="s">
        <v>451</v>
      </c>
      <c r="C342" s="207">
        <v>40378</v>
      </c>
      <c r="D342" s="207">
        <v>40430</v>
      </c>
      <c r="E342" s="171">
        <v>1</v>
      </c>
      <c r="F342" s="206" t="s">
        <v>647</v>
      </c>
      <c r="G342" s="205">
        <v>1716.99657142857</v>
      </c>
      <c r="H342" s="206">
        <v>28430</v>
      </c>
      <c r="I342" s="212" t="s">
        <v>922</v>
      </c>
      <c r="J342" s="208" t="s">
        <v>648</v>
      </c>
      <c r="K342" s="206" t="s">
        <v>1570</v>
      </c>
      <c r="L342" s="172"/>
    </row>
    <row r="343" spans="1:12" ht="38.25">
      <c r="A343" s="170">
        <v>309</v>
      </c>
      <c r="B343" s="206" t="s">
        <v>451</v>
      </c>
      <c r="C343" s="207">
        <v>40378</v>
      </c>
      <c r="D343" s="207">
        <v>40430</v>
      </c>
      <c r="E343" s="171">
        <v>1</v>
      </c>
      <c r="F343" s="206" t="s">
        <v>647</v>
      </c>
      <c r="G343" s="205">
        <v>1716.99657142857</v>
      </c>
      <c r="H343" s="206">
        <v>28431</v>
      </c>
      <c r="I343" s="212" t="s">
        <v>923</v>
      </c>
      <c r="J343" s="208" t="s">
        <v>671</v>
      </c>
      <c r="K343" s="206" t="s">
        <v>1570</v>
      </c>
      <c r="L343" s="172"/>
    </row>
    <row r="344" spans="1:12" ht="25.5">
      <c r="A344" s="170">
        <v>310</v>
      </c>
      <c r="B344" s="206" t="s">
        <v>451</v>
      </c>
      <c r="C344" s="207">
        <v>40378</v>
      </c>
      <c r="D344" s="207">
        <v>40430</v>
      </c>
      <c r="E344" s="171">
        <v>1</v>
      </c>
      <c r="F344" s="206" t="s">
        <v>647</v>
      </c>
      <c r="G344" s="205">
        <v>1716.99657142857</v>
      </c>
      <c r="H344" s="206">
        <v>28432</v>
      </c>
      <c r="I344" s="212" t="s">
        <v>924</v>
      </c>
      <c r="J344" s="208" t="s">
        <v>674</v>
      </c>
      <c r="K344" s="206" t="s">
        <v>1570</v>
      </c>
      <c r="L344" s="172"/>
    </row>
    <row r="345" spans="1:12" ht="38.25">
      <c r="A345" s="170">
        <v>311</v>
      </c>
      <c r="B345" s="206" t="s">
        <v>451</v>
      </c>
      <c r="C345" s="207">
        <v>40378</v>
      </c>
      <c r="D345" s="207">
        <v>40430</v>
      </c>
      <c r="E345" s="171">
        <v>1</v>
      </c>
      <c r="F345" s="206" t="s">
        <v>647</v>
      </c>
      <c r="G345" s="205">
        <v>1716.99657142857</v>
      </c>
      <c r="H345" s="206">
        <v>28433</v>
      </c>
      <c r="I345" s="212" t="s">
        <v>925</v>
      </c>
      <c r="J345" s="208" t="s">
        <v>648</v>
      </c>
      <c r="K345" s="206" t="s">
        <v>1570</v>
      </c>
      <c r="L345" s="172"/>
    </row>
    <row r="346" spans="1:12" ht="25.5">
      <c r="A346" s="170">
        <v>312</v>
      </c>
      <c r="B346" s="206" t="s">
        <v>451</v>
      </c>
      <c r="C346" s="207">
        <v>40378</v>
      </c>
      <c r="D346" s="207">
        <v>40430</v>
      </c>
      <c r="E346" s="171">
        <v>1</v>
      </c>
      <c r="F346" s="206" t="s">
        <v>647</v>
      </c>
      <c r="G346" s="205">
        <v>1716.99657142857</v>
      </c>
      <c r="H346" s="206">
        <v>28434</v>
      </c>
      <c r="I346" s="212" t="s">
        <v>926</v>
      </c>
      <c r="J346" s="208" t="s">
        <v>675</v>
      </c>
      <c r="K346" s="206" t="s">
        <v>1570</v>
      </c>
      <c r="L346" s="172"/>
    </row>
    <row r="347" spans="1:12" ht="76.5">
      <c r="A347" s="170">
        <v>313</v>
      </c>
      <c r="B347" s="206" t="s">
        <v>1158</v>
      </c>
      <c r="C347" s="210">
        <v>41038</v>
      </c>
      <c r="D347" s="210">
        <v>41081</v>
      </c>
      <c r="E347" s="171">
        <v>1</v>
      </c>
      <c r="F347" s="211" t="s">
        <v>1123</v>
      </c>
      <c r="G347" s="205">
        <v>1879</v>
      </c>
      <c r="H347" s="206">
        <v>29722</v>
      </c>
      <c r="I347" s="214">
        <v>120612093100003</v>
      </c>
      <c r="J347" s="209" t="s">
        <v>1124</v>
      </c>
      <c r="K347" s="206" t="s">
        <v>1570</v>
      </c>
      <c r="L347" s="172"/>
    </row>
    <row r="348" spans="1:12" ht="76.5">
      <c r="A348" s="170">
        <v>314</v>
      </c>
      <c r="B348" s="206" t="s">
        <v>1158</v>
      </c>
      <c r="C348" s="210">
        <v>41038</v>
      </c>
      <c r="D348" s="210">
        <v>41081</v>
      </c>
      <c r="E348" s="171">
        <v>1</v>
      </c>
      <c r="F348" s="211" t="s">
        <v>1123</v>
      </c>
      <c r="G348" s="205">
        <v>1879</v>
      </c>
      <c r="H348" s="206">
        <v>29723</v>
      </c>
      <c r="I348" s="214">
        <v>120612093100004</v>
      </c>
      <c r="J348" s="209" t="s">
        <v>1124</v>
      </c>
      <c r="K348" s="206" t="s">
        <v>1570</v>
      </c>
      <c r="L348" s="172"/>
    </row>
    <row r="349" spans="1:12" ht="76.5">
      <c r="A349" s="170">
        <v>315</v>
      </c>
      <c r="B349" s="206" t="s">
        <v>1158</v>
      </c>
      <c r="C349" s="210">
        <v>41038</v>
      </c>
      <c r="D349" s="210">
        <v>41081</v>
      </c>
      <c r="E349" s="171">
        <v>1</v>
      </c>
      <c r="F349" s="211" t="s">
        <v>1123</v>
      </c>
      <c r="G349" s="205">
        <v>1879</v>
      </c>
      <c r="H349" s="206">
        <v>29724</v>
      </c>
      <c r="I349" s="214">
        <v>120612093100009</v>
      </c>
      <c r="J349" s="209" t="s">
        <v>1125</v>
      </c>
      <c r="K349" s="206" t="s">
        <v>1570</v>
      </c>
      <c r="L349" s="172"/>
    </row>
    <row r="350" spans="1:12" ht="76.5">
      <c r="A350" s="170">
        <v>316</v>
      </c>
      <c r="B350" s="206" t="s">
        <v>1158</v>
      </c>
      <c r="C350" s="210">
        <v>41038</v>
      </c>
      <c r="D350" s="210">
        <v>41081</v>
      </c>
      <c r="E350" s="171">
        <v>1</v>
      </c>
      <c r="F350" s="211" t="s">
        <v>1123</v>
      </c>
      <c r="G350" s="205">
        <v>1879</v>
      </c>
      <c r="H350" s="206">
        <v>29725</v>
      </c>
      <c r="I350" s="214">
        <v>120612093100019</v>
      </c>
      <c r="J350" s="209" t="s">
        <v>1124</v>
      </c>
      <c r="K350" s="206" t="s">
        <v>1570</v>
      </c>
      <c r="L350" s="172"/>
    </row>
    <row r="351" spans="1:12" ht="76.5">
      <c r="A351" s="170">
        <v>317</v>
      </c>
      <c r="B351" s="206" t="s">
        <v>1158</v>
      </c>
      <c r="C351" s="210">
        <v>41038</v>
      </c>
      <c r="D351" s="210">
        <v>41081</v>
      </c>
      <c r="E351" s="171">
        <v>1</v>
      </c>
      <c r="F351" s="211" t="s">
        <v>1123</v>
      </c>
      <c r="G351" s="205">
        <v>1879</v>
      </c>
      <c r="H351" s="206">
        <v>29726</v>
      </c>
      <c r="I351" s="214">
        <v>120612093100044</v>
      </c>
      <c r="J351" s="209" t="s">
        <v>1125</v>
      </c>
      <c r="K351" s="206" t="s">
        <v>1570</v>
      </c>
      <c r="L351" s="172"/>
    </row>
    <row r="352" spans="1:12" ht="76.5">
      <c r="A352" s="170">
        <v>318</v>
      </c>
      <c r="B352" s="206" t="s">
        <v>1158</v>
      </c>
      <c r="C352" s="210">
        <v>41038</v>
      </c>
      <c r="D352" s="210">
        <v>41081</v>
      </c>
      <c r="E352" s="171">
        <v>1</v>
      </c>
      <c r="F352" s="211" t="s">
        <v>1123</v>
      </c>
      <c r="G352" s="205">
        <v>1879</v>
      </c>
      <c r="H352" s="206">
        <v>29727</v>
      </c>
      <c r="I352" s="214">
        <v>120612093100015</v>
      </c>
      <c r="J352" s="209" t="s">
        <v>1124</v>
      </c>
      <c r="K352" s="206" t="s">
        <v>1570</v>
      </c>
      <c r="L352" s="172"/>
    </row>
    <row r="353" spans="1:12" ht="76.5">
      <c r="A353" s="170">
        <v>319</v>
      </c>
      <c r="B353" s="206" t="s">
        <v>1158</v>
      </c>
      <c r="C353" s="210">
        <v>41038</v>
      </c>
      <c r="D353" s="210">
        <v>41081</v>
      </c>
      <c r="E353" s="171">
        <v>1</v>
      </c>
      <c r="F353" s="211" t="s">
        <v>1123</v>
      </c>
      <c r="G353" s="205">
        <v>1879</v>
      </c>
      <c r="H353" s="206">
        <v>29728</v>
      </c>
      <c r="I353" s="214">
        <v>120612093100002</v>
      </c>
      <c r="J353" s="209" t="s">
        <v>1126</v>
      </c>
      <c r="K353" s="206" t="s">
        <v>1570</v>
      </c>
      <c r="L353" s="172"/>
    </row>
    <row r="354" spans="1:12" ht="76.5">
      <c r="A354" s="170">
        <v>320</v>
      </c>
      <c r="B354" s="206" t="s">
        <v>1158</v>
      </c>
      <c r="C354" s="210">
        <v>41038</v>
      </c>
      <c r="D354" s="210">
        <v>41081</v>
      </c>
      <c r="E354" s="171">
        <v>1</v>
      </c>
      <c r="F354" s="211" t="s">
        <v>1123</v>
      </c>
      <c r="G354" s="205">
        <v>1879</v>
      </c>
      <c r="H354" s="206">
        <v>29729</v>
      </c>
      <c r="I354" s="214">
        <v>120612093100060</v>
      </c>
      <c r="J354" s="209" t="s">
        <v>1124</v>
      </c>
      <c r="K354" s="206" t="s">
        <v>1570</v>
      </c>
      <c r="L354" s="172"/>
    </row>
    <row r="355" spans="1:12" ht="76.5">
      <c r="A355" s="170">
        <v>321</v>
      </c>
      <c r="B355" s="206" t="s">
        <v>1158</v>
      </c>
      <c r="C355" s="210">
        <v>41038</v>
      </c>
      <c r="D355" s="210">
        <v>41081</v>
      </c>
      <c r="E355" s="171">
        <v>1</v>
      </c>
      <c r="F355" s="211" t="s">
        <v>1123</v>
      </c>
      <c r="G355" s="205">
        <v>1879</v>
      </c>
      <c r="H355" s="206">
        <v>29730</v>
      </c>
      <c r="I355" s="214">
        <v>120612093100010</v>
      </c>
      <c r="J355" s="209" t="s">
        <v>1127</v>
      </c>
      <c r="K355" s="206" t="s">
        <v>1570</v>
      </c>
      <c r="L355" s="172"/>
    </row>
    <row r="356" spans="1:12" ht="76.5">
      <c r="A356" s="170">
        <v>322</v>
      </c>
      <c r="B356" s="206" t="s">
        <v>1158</v>
      </c>
      <c r="C356" s="210">
        <v>41038</v>
      </c>
      <c r="D356" s="210">
        <v>41081</v>
      </c>
      <c r="E356" s="171">
        <v>1</v>
      </c>
      <c r="F356" s="211" t="s">
        <v>1123</v>
      </c>
      <c r="G356" s="205">
        <v>1879</v>
      </c>
      <c r="H356" s="206">
        <v>29731</v>
      </c>
      <c r="I356" s="214">
        <v>120612093100076</v>
      </c>
      <c r="J356" s="209" t="s">
        <v>1127</v>
      </c>
      <c r="K356" s="206" t="s">
        <v>1570</v>
      </c>
      <c r="L356" s="172"/>
    </row>
    <row r="357" spans="1:12" ht="76.5">
      <c r="A357" s="170">
        <v>323</v>
      </c>
      <c r="B357" s="206" t="s">
        <v>1158</v>
      </c>
      <c r="C357" s="210">
        <v>41038</v>
      </c>
      <c r="D357" s="210">
        <v>41081</v>
      </c>
      <c r="E357" s="171">
        <v>1</v>
      </c>
      <c r="F357" s="211" t="s">
        <v>1123</v>
      </c>
      <c r="G357" s="205">
        <v>1879</v>
      </c>
      <c r="H357" s="206">
        <v>29732</v>
      </c>
      <c r="I357" s="214">
        <v>120612093100032</v>
      </c>
      <c r="J357" s="209" t="s">
        <v>1128</v>
      </c>
      <c r="K357" s="206" t="s">
        <v>1570</v>
      </c>
      <c r="L357" s="172"/>
    </row>
    <row r="358" spans="1:12" ht="76.5">
      <c r="A358" s="170">
        <v>324</v>
      </c>
      <c r="B358" s="206" t="s">
        <v>1158</v>
      </c>
      <c r="C358" s="210">
        <v>41038</v>
      </c>
      <c r="D358" s="210">
        <v>41081</v>
      </c>
      <c r="E358" s="171">
        <v>1</v>
      </c>
      <c r="F358" s="211" t="s">
        <v>1123</v>
      </c>
      <c r="G358" s="205">
        <v>1879</v>
      </c>
      <c r="H358" s="206">
        <v>29733</v>
      </c>
      <c r="I358" s="214">
        <v>120612093100079</v>
      </c>
      <c r="J358" s="209" t="s">
        <v>1127</v>
      </c>
      <c r="K358" s="206" t="s">
        <v>1570</v>
      </c>
      <c r="L358" s="172"/>
    </row>
    <row r="359" spans="1:12" ht="76.5">
      <c r="A359" s="170">
        <v>325</v>
      </c>
      <c r="B359" s="206" t="s">
        <v>1158</v>
      </c>
      <c r="C359" s="210">
        <v>41038</v>
      </c>
      <c r="D359" s="210">
        <v>41081</v>
      </c>
      <c r="E359" s="171">
        <v>1</v>
      </c>
      <c r="F359" s="211" t="s">
        <v>1123</v>
      </c>
      <c r="G359" s="205">
        <v>1879</v>
      </c>
      <c r="H359" s="206">
        <v>29734</v>
      </c>
      <c r="I359" s="214">
        <v>120612093100005</v>
      </c>
      <c r="J359" s="209" t="s">
        <v>1127</v>
      </c>
      <c r="K359" s="206" t="s">
        <v>1570</v>
      </c>
      <c r="L359" s="172"/>
    </row>
    <row r="360" spans="1:12" ht="76.5">
      <c r="A360" s="170">
        <v>326</v>
      </c>
      <c r="B360" s="206" t="s">
        <v>1158</v>
      </c>
      <c r="C360" s="210">
        <v>41038</v>
      </c>
      <c r="D360" s="210">
        <v>41081</v>
      </c>
      <c r="E360" s="171">
        <v>1</v>
      </c>
      <c r="F360" s="211" t="s">
        <v>1123</v>
      </c>
      <c r="G360" s="205">
        <v>1879</v>
      </c>
      <c r="H360" s="206">
        <v>29735</v>
      </c>
      <c r="I360" s="214">
        <v>120612093100039</v>
      </c>
      <c r="J360" s="209" t="s">
        <v>1127</v>
      </c>
      <c r="K360" s="206" t="s">
        <v>1570</v>
      </c>
      <c r="L360" s="172"/>
    </row>
    <row r="361" spans="1:12" ht="76.5">
      <c r="A361" s="170">
        <v>327</v>
      </c>
      <c r="B361" s="206" t="s">
        <v>1158</v>
      </c>
      <c r="C361" s="210">
        <v>41038</v>
      </c>
      <c r="D361" s="210">
        <v>41081</v>
      </c>
      <c r="E361" s="171">
        <v>1</v>
      </c>
      <c r="F361" s="211" t="s">
        <v>1123</v>
      </c>
      <c r="G361" s="205">
        <v>1879</v>
      </c>
      <c r="H361" s="206">
        <v>29736</v>
      </c>
      <c r="I361" s="214">
        <v>120612093100037</v>
      </c>
      <c r="J361" s="209" t="s">
        <v>1129</v>
      </c>
      <c r="K361" s="206" t="s">
        <v>1570</v>
      </c>
      <c r="L361" s="172"/>
    </row>
    <row r="362" spans="1:12" ht="76.5">
      <c r="A362" s="170">
        <v>328</v>
      </c>
      <c r="B362" s="206" t="s">
        <v>1158</v>
      </c>
      <c r="C362" s="210">
        <v>41038</v>
      </c>
      <c r="D362" s="210">
        <v>41081</v>
      </c>
      <c r="E362" s="171">
        <v>1</v>
      </c>
      <c r="F362" s="211" t="s">
        <v>1123</v>
      </c>
      <c r="G362" s="205">
        <v>1879</v>
      </c>
      <c r="H362" s="206">
        <v>29737</v>
      </c>
      <c r="I362" s="214">
        <v>120612093100025</v>
      </c>
      <c r="J362" s="209" t="s">
        <v>1130</v>
      </c>
      <c r="K362" s="206" t="s">
        <v>1570</v>
      </c>
      <c r="L362" s="172"/>
    </row>
    <row r="363" spans="1:12" ht="76.5">
      <c r="A363" s="170">
        <v>329</v>
      </c>
      <c r="B363" s="206" t="s">
        <v>1158</v>
      </c>
      <c r="C363" s="210">
        <v>41038</v>
      </c>
      <c r="D363" s="210">
        <v>41081</v>
      </c>
      <c r="E363" s="171">
        <v>1</v>
      </c>
      <c r="F363" s="211" t="s">
        <v>1123</v>
      </c>
      <c r="G363" s="205">
        <v>1879</v>
      </c>
      <c r="H363" s="206">
        <v>29738</v>
      </c>
      <c r="I363" s="214">
        <v>120612093100034</v>
      </c>
      <c r="J363" s="209" t="s">
        <v>670</v>
      </c>
      <c r="K363" s="206" t="s">
        <v>1570</v>
      </c>
      <c r="L363" s="172"/>
    </row>
    <row r="364" spans="1:12" ht="76.5">
      <c r="A364" s="170">
        <v>330</v>
      </c>
      <c r="B364" s="206" t="s">
        <v>1158</v>
      </c>
      <c r="C364" s="210">
        <v>41038</v>
      </c>
      <c r="D364" s="210">
        <v>41081</v>
      </c>
      <c r="E364" s="171">
        <v>1</v>
      </c>
      <c r="F364" s="211" t="s">
        <v>1123</v>
      </c>
      <c r="G364" s="205">
        <v>1879</v>
      </c>
      <c r="H364" s="206">
        <v>29739</v>
      </c>
      <c r="I364" s="214">
        <v>120612093100068</v>
      </c>
      <c r="J364" s="209" t="s">
        <v>1131</v>
      </c>
      <c r="K364" s="206" t="s">
        <v>1570</v>
      </c>
      <c r="L364" s="172"/>
    </row>
    <row r="365" spans="1:12" ht="76.5">
      <c r="A365" s="170">
        <v>331</v>
      </c>
      <c r="B365" s="206" t="s">
        <v>1158</v>
      </c>
      <c r="C365" s="210">
        <v>41038</v>
      </c>
      <c r="D365" s="210">
        <v>41081</v>
      </c>
      <c r="E365" s="171">
        <v>1</v>
      </c>
      <c r="F365" s="211" t="s">
        <v>1123</v>
      </c>
      <c r="G365" s="205">
        <v>1879</v>
      </c>
      <c r="H365" s="206">
        <v>29740</v>
      </c>
      <c r="I365" s="214">
        <v>120612093100047</v>
      </c>
      <c r="J365" s="209" t="s">
        <v>1124</v>
      </c>
      <c r="K365" s="206" t="s">
        <v>1570</v>
      </c>
      <c r="L365" s="172"/>
    </row>
    <row r="366" spans="1:12" ht="76.5">
      <c r="A366" s="170">
        <v>332</v>
      </c>
      <c r="B366" s="206" t="s">
        <v>1158</v>
      </c>
      <c r="C366" s="210">
        <v>41038</v>
      </c>
      <c r="D366" s="210">
        <v>41081</v>
      </c>
      <c r="E366" s="171">
        <v>1</v>
      </c>
      <c r="F366" s="211" t="s">
        <v>1123</v>
      </c>
      <c r="G366" s="205">
        <v>1879</v>
      </c>
      <c r="H366" s="206">
        <v>29741</v>
      </c>
      <c r="I366" s="214">
        <v>120612093100030</v>
      </c>
      <c r="J366" s="209" t="s">
        <v>1124</v>
      </c>
      <c r="K366" s="206" t="s">
        <v>1570</v>
      </c>
      <c r="L366" s="172"/>
    </row>
    <row r="367" spans="1:12" ht="76.5">
      <c r="A367" s="170">
        <v>333</v>
      </c>
      <c r="B367" s="206" t="s">
        <v>1158</v>
      </c>
      <c r="C367" s="210">
        <v>41038</v>
      </c>
      <c r="D367" s="210">
        <v>41081</v>
      </c>
      <c r="E367" s="171">
        <v>1</v>
      </c>
      <c r="F367" s="211" t="s">
        <v>1123</v>
      </c>
      <c r="G367" s="205">
        <v>1879</v>
      </c>
      <c r="H367" s="206">
        <v>29742</v>
      </c>
      <c r="I367" s="214">
        <v>120612093100017</v>
      </c>
      <c r="J367" s="209" t="s">
        <v>1124</v>
      </c>
      <c r="K367" s="206" t="s">
        <v>1570</v>
      </c>
      <c r="L367" s="172"/>
    </row>
    <row r="368" spans="1:12" ht="76.5">
      <c r="A368" s="170">
        <v>334</v>
      </c>
      <c r="B368" s="206" t="s">
        <v>1158</v>
      </c>
      <c r="C368" s="210">
        <v>41038</v>
      </c>
      <c r="D368" s="210">
        <v>41081</v>
      </c>
      <c r="E368" s="171">
        <v>1</v>
      </c>
      <c r="F368" s="211" t="s">
        <v>1123</v>
      </c>
      <c r="G368" s="205">
        <v>1879</v>
      </c>
      <c r="H368" s="206">
        <v>29743</v>
      </c>
      <c r="I368" s="214">
        <v>120612093100062</v>
      </c>
      <c r="J368" s="209" t="s">
        <v>1124</v>
      </c>
      <c r="K368" s="206" t="s">
        <v>1570</v>
      </c>
      <c r="L368" s="172"/>
    </row>
    <row r="369" spans="1:12" ht="76.5">
      <c r="A369" s="170">
        <v>335</v>
      </c>
      <c r="B369" s="206" t="s">
        <v>1158</v>
      </c>
      <c r="C369" s="210">
        <v>41038</v>
      </c>
      <c r="D369" s="210">
        <v>41081</v>
      </c>
      <c r="E369" s="171">
        <v>1</v>
      </c>
      <c r="F369" s="211" t="s">
        <v>1123</v>
      </c>
      <c r="G369" s="205">
        <v>1879</v>
      </c>
      <c r="H369" s="206">
        <v>29744</v>
      </c>
      <c r="I369" s="214">
        <v>120612093100038</v>
      </c>
      <c r="J369" s="209" t="s">
        <v>1124</v>
      </c>
      <c r="K369" s="206" t="s">
        <v>1570</v>
      </c>
      <c r="L369" s="172"/>
    </row>
    <row r="370" spans="1:12" ht="76.5">
      <c r="A370" s="170">
        <v>336</v>
      </c>
      <c r="B370" s="206" t="s">
        <v>1158</v>
      </c>
      <c r="C370" s="210">
        <v>41038</v>
      </c>
      <c r="D370" s="210">
        <v>41081</v>
      </c>
      <c r="E370" s="171">
        <v>1</v>
      </c>
      <c r="F370" s="211" t="s">
        <v>1123</v>
      </c>
      <c r="G370" s="205">
        <v>1879</v>
      </c>
      <c r="H370" s="206">
        <v>29745</v>
      </c>
      <c r="I370" s="214">
        <v>120612093100022</v>
      </c>
      <c r="J370" s="209" t="s">
        <v>1125</v>
      </c>
      <c r="K370" s="206" t="s">
        <v>1570</v>
      </c>
      <c r="L370" s="172"/>
    </row>
    <row r="371" spans="1:12" ht="76.5">
      <c r="A371" s="170">
        <v>337</v>
      </c>
      <c r="B371" s="206" t="s">
        <v>1158</v>
      </c>
      <c r="C371" s="210">
        <v>41038</v>
      </c>
      <c r="D371" s="210">
        <v>41081</v>
      </c>
      <c r="E371" s="171">
        <v>1</v>
      </c>
      <c r="F371" s="211" t="s">
        <v>1123</v>
      </c>
      <c r="G371" s="205">
        <v>1879</v>
      </c>
      <c r="H371" s="206">
        <v>29746</v>
      </c>
      <c r="I371" s="214">
        <v>120612093100043</v>
      </c>
      <c r="J371" s="209" t="s">
        <v>1132</v>
      </c>
      <c r="K371" s="206" t="s">
        <v>1570</v>
      </c>
      <c r="L371" s="172"/>
    </row>
    <row r="372" spans="1:12" ht="76.5">
      <c r="A372" s="170">
        <v>338</v>
      </c>
      <c r="B372" s="206" t="s">
        <v>1158</v>
      </c>
      <c r="C372" s="210">
        <v>41038</v>
      </c>
      <c r="D372" s="210">
        <v>41081</v>
      </c>
      <c r="E372" s="171">
        <v>1</v>
      </c>
      <c r="F372" s="211" t="s">
        <v>1123</v>
      </c>
      <c r="G372" s="205">
        <v>1879</v>
      </c>
      <c r="H372" s="206">
        <v>29747</v>
      </c>
      <c r="I372" s="214">
        <v>120612093100001</v>
      </c>
      <c r="J372" s="209" t="s">
        <v>670</v>
      </c>
      <c r="K372" s="206" t="s">
        <v>1570</v>
      </c>
      <c r="L372" s="172"/>
    </row>
    <row r="373" spans="1:12" ht="76.5">
      <c r="A373" s="170">
        <v>339</v>
      </c>
      <c r="B373" s="206" t="s">
        <v>1158</v>
      </c>
      <c r="C373" s="210">
        <v>41038</v>
      </c>
      <c r="D373" s="210">
        <v>41081</v>
      </c>
      <c r="E373" s="171">
        <v>1</v>
      </c>
      <c r="F373" s="211" t="s">
        <v>1123</v>
      </c>
      <c r="G373" s="205">
        <v>1879</v>
      </c>
      <c r="H373" s="206">
        <v>29748</v>
      </c>
      <c r="I373" s="214">
        <v>120612093100058</v>
      </c>
      <c r="J373" s="209" t="s">
        <v>1124</v>
      </c>
      <c r="K373" s="206" t="s">
        <v>1570</v>
      </c>
      <c r="L373" s="172"/>
    </row>
    <row r="374" spans="1:12" ht="76.5">
      <c r="A374" s="170">
        <v>340</v>
      </c>
      <c r="B374" s="206" t="s">
        <v>1158</v>
      </c>
      <c r="C374" s="210">
        <v>41038</v>
      </c>
      <c r="D374" s="210">
        <v>41081</v>
      </c>
      <c r="E374" s="171">
        <v>1</v>
      </c>
      <c r="F374" s="211" t="s">
        <v>1123</v>
      </c>
      <c r="G374" s="205">
        <v>1879</v>
      </c>
      <c r="H374" s="206">
        <v>29749</v>
      </c>
      <c r="I374" s="214">
        <v>120612093100052</v>
      </c>
      <c r="J374" s="209" t="s">
        <v>1133</v>
      </c>
      <c r="K374" s="206" t="s">
        <v>1570</v>
      </c>
      <c r="L374" s="172"/>
    </row>
    <row r="375" spans="1:12" ht="76.5">
      <c r="A375" s="170">
        <v>341</v>
      </c>
      <c r="B375" s="206" t="s">
        <v>1158</v>
      </c>
      <c r="C375" s="210">
        <v>41038</v>
      </c>
      <c r="D375" s="210">
        <v>41081</v>
      </c>
      <c r="E375" s="171">
        <v>1</v>
      </c>
      <c r="F375" s="211" t="s">
        <v>1123</v>
      </c>
      <c r="G375" s="205">
        <v>1879</v>
      </c>
      <c r="H375" s="206">
        <v>29750</v>
      </c>
      <c r="I375" s="214">
        <v>120612093100014</v>
      </c>
      <c r="J375" s="209" t="s">
        <v>1133</v>
      </c>
      <c r="K375" s="206" t="s">
        <v>1570</v>
      </c>
      <c r="L375" s="172"/>
    </row>
    <row r="376" spans="1:12" ht="76.5">
      <c r="A376" s="170">
        <v>342</v>
      </c>
      <c r="B376" s="206" t="s">
        <v>1158</v>
      </c>
      <c r="C376" s="210">
        <v>41038</v>
      </c>
      <c r="D376" s="210">
        <v>41081</v>
      </c>
      <c r="E376" s="171">
        <v>1</v>
      </c>
      <c r="F376" s="211" t="s">
        <v>1123</v>
      </c>
      <c r="G376" s="205">
        <v>1879</v>
      </c>
      <c r="H376" s="206">
        <v>29751</v>
      </c>
      <c r="I376" s="214">
        <v>120612093100007</v>
      </c>
      <c r="J376" s="209" t="s">
        <v>1133</v>
      </c>
      <c r="K376" s="206" t="s">
        <v>1570</v>
      </c>
      <c r="L376" s="172"/>
    </row>
    <row r="377" spans="1:12" ht="76.5">
      <c r="A377" s="170">
        <v>343</v>
      </c>
      <c r="B377" s="206" t="s">
        <v>1158</v>
      </c>
      <c r="C377" s="210">
        <v>41038</v>
      </c>
      <c r="D377" s="210">
        <v>41081</v>
      </c>
      <c r="E377" s="171">
        <v>1</v>
      </c>
      <c r="F377" s="211" t="s">
        <v>1123</v>
      </c>
      <c r="G377" s="205">
        <v>1879</v>
      </c>
      <c r="H377" s="206">
        <v>29752</v>
      </c>
      <c r="I377" s="214">
        <v>120612093100011</v>
      </c>
      <c r="J377" s="209" t="s">
        <v>1124</v>
      </c>
      <c r="K377" s="206" t="s">
        <v>1570</v>
      </c>
      <c r="L377" s="172"/>
    </row>
    <row r="378" spans="1:12" ht="76.5">
      <c r="A378" s="170">
        <v>344</v>
      </c>
      <c r="B378" s="206" t="s">
        <v>1158</v>
      </c>
      <c r="C378" s="210">
        <v>41038</v>
      </c>
      <c r="D378" s="210">
        <v>41081</v>
      </c>
      <c r="E378" s="171">
        <v>1</v>
      </c>
      <c r="F378" s="211" t="s">
        <v>1123</v>
      </c>
      <c r="G378" s="205">
        <v>1879</v>
      </c>
      <c r="H378" s="206">
        <v>29753</v>
      </c>
      <c r="I378" s="214">
        <v>120612093100046</v>
      </c>
      <c r="J378" s="209" t="s">
        <v>1134</v>
      </c>
      <c r="K378" s="206" t="s">
        <v>1570</v>
      </c>
      <c r="L378" s="172"/>
    </row>
    <row r="379" spans="1:12" ht="76.5">
      <c r="A379" s="170">
        <v>345</v>
      </c>
      <c r="B379" s="206" t="s">
        <v>1158</v>
      </c>
      <c r="C379" s="210">
        <v>41038</v>
      </c>
      <c r="D379" s="210">
        <v>41081</v>
      </c>
      <c r="E379" s="171">
        <v>1</v>
      </c>
      <c r="F379" s="211" t="s">
        <v>1123</v>
      </c>
      <c r="G379" s="205">
        <v>1879</v>
      </c>
      <c r="H379" s="206">
        <v>29754</v>
      </c>
      <c r="I379" s="214">
        <v>120612093100020</v>
      </c>
      <c r="J379" s="209" t="s">
        <v>1135</v>
      </c>
      <c r="K379" s="206" t="s">
        <v>1570</v>
      </c>
      <c r="L379" s="172"/>
    </row>
    <row r="380" spans="1:12" ht="76.5">
      <c r="A380" s="170">
        <v>346</v>
      </c>
      <c r="B380" s="206" t="s">
        <v>1158</v>
      </c>
      <c r="C380" s="210">
        <v>41038</v>
      </c>
      <c r="D380" s="210">
        <v>41081</v>
      </c>
      <c r="E380" s="171">
        <v>1</v>
      </c>
      <c r="F380" s="211" t="s">
        <v>1123</v>
      </c>
      <c r="G380" s="205">
        <v>1879</v>
      </c>
      <c r="H380" s="206">
        <v>29755</v>
      </c>
      <c r="I380" s="214">
        <v>120604115100001</v>
      </c>
      <c r="J380" s="209" t="s">
        <v>1136</v>
      </c>
      <c r="K380" s="206" t="s">
        <v>1570</v>
      </c>
      <c r="L380" s="172"/>
    </row>
    <row r="381" spans="1:12" ht="76.5">
      <c r="A381" s="170">
        <v>347</v>
      </c>
      <c r="B381" s="206" t="s">
        <v>1158</v>
      </c>
      <c r="C381" s="210">
        <v>41038</v>
      </c>
      <c r="D381" s="210">
        <v>41081</v>
      </c>
      <c r="E381" s="171">
        <v>1</v>
      </c>
      <c r="F381" s="211" t="s">
        <v>1123</v>
      </c>
      <c r="G381" s="205">
        <v>1879</v>
      </c>
      <c r="H381" s="206">
        <v>29756</v>
      </c>
      <c r="I381" s="214">
        <v>120612093100065</v>
      </c>
      <c r="J381" s="209" t="s">
        <v>1136</v>
      </c>
      <c r="K381" s="206" t="s">
        <v>1570</v>
      </c>
      <c r="L381" s="172"/>
    </row>
    <row r="382" spans="1:12" ht="76.5">
      <c r="A382" s="170">
        <v>348</v>
      </c>
      <c r="B382" s="206" t="s">
        <v>1158</v>
      </c>
      <c r="C382" s="210">
        <v>41038</v>
      </c>
      <c r="D382" s="210">
        <v>41081</v>
      </c>
      <c r="E382" s="171">
        <v>1</v>
      </c>
      <c r="F382" s="211" t="s">
        <v>1123</v>
      </c>
      <c r="G382" s="205">
        <v>1879</v>
      </c>
      <c r="H382" s="206">
        <v>29757</v>
      </c>
      <c r="I382" s="214">
        <v>120612093100013</v>
      </c>
      <c r="J382" s="209" t="s">
        <v>1137</v>
      </c>
      <c r="K382" s="206" t="s">
        <v>1570</v>
      </c>
      <c r="L382" s="172"/>
    </row>
    <row r="383" spans="1:12" ht="76.5">
      <c r="A383" s="170">
        <v>349</v>
      </c>
      <c r="B383" s="206" t="s">
        <v>1158</v>
      </c>
      <c r="C383" s="210">
        <v>41038</v>
      </c>
      <c r="D383" s="210">
        <v>41081</v>
      </c>
      <c r="E383" s="171">
        <v>1</v>
      </c>
      <c r="F383" s="211" t="s">
        <v>1123</v>
      </c>
      <c r="G383" s="205">
        <v>1879</v>
      </c>
      <c r="H383" s="206">
        <v>29758</v>
      </c>
      <c r="I383" s="214">
        <v>120612093100041</v>
      </c>
      <c r="J383" s="209" t="s">
        <v>1125</v>
      </c>
      <c r="K383" s="206" t="s">
        <v>1570</v>
      </c>
      <c r="L383" s="172"/>
    </row>
    <row r="384" spans="1:12" ht="76.5">
      <c r="A384" s="170">
        <v>350</v>
      </c>
      <c r="B384" s="206" t="s">
        <v>1158</v>
      </c>
      <c r="C384" s="210">
        <v>41038</v>
      </c>
      <c r="D384" s="210">
        <v>41081</v>
      </c>
      <c r="E384" s="171">
        <v>1</v>
      </c>
      <c r="F384" s="211" t="s">
        <v>1123</v>
      </c>
      <c r="G384" s="205">
        <v>1879</v>
      </c>
      <c r="H384" s="206">
        <v>29759</v>
      </c>
      <c r="I384" s="214">
        <v>120612093100059</v>
      </c>
      <c r="J384" s="209" t="s">
        <v>1138</v>
      </c>
      <c r="K384" s="206" t="s">
        <v>1570</v>
      </c>
      <c r="L384" s="172"/>
    </row>
    <row r="385" spans="1:12" ht="76.5">
      <c r="A385" s="170">
        <v>351</v>
      </c>
      <c r="B385" s="206" t="s">
        <v>1158</v>
      </c>
      <c r="C385" s="210">
        <v>41038</v>
      </c>
      <c r="D385" s="210">
        <v>41081</v>
      </c>
      <c r="E385" s="171">
        <v>1</v>
      </c>
      <c r="F385" s="211" t="s">
        <v>1123</v>
      </c>
      <c r="G385" s="205">
        <v>1879</v>
      </c>
      <c r="H385" s="206">
        <v>29760</v>
      </c>
      <c r="I385" s="214">
        <v>120612093100073</v>
      </c>
      <c r="J385" s="209" t="s">
        <v>1139</v>
      </c>
      <c r="K385" s="206" t="s">
        <v>1570</v>
      </c>
      <c r="L385" s="172"/>
    </row>
    <row r="386" spans="1:12" ht="76.5">
      <c r="A386" s="170">
        <v>352</v>
      </c>
      <c r="B386" s="206" t="s">
        <v>1158</v>
      </c>
      <c r="C386" s="210">
        <v>41038</v>
      </c>
      <c r="D386" s="210">
        <v>41081</v>
      </c>
      <c r="E386" s="171">
        <v>1</v>
      </c>
      <c r="F386" s="211" t="s">
        <v>1123</v>
      </c>
      <c r="G386" s="205">
        <v>1879</v>
      </c>
      <c r="H386" s="206">
        <v>29761</v>
      </c>
      <c r="I386" s="214">
        <v>120612093100057</v>
      </c>
      <c r="J386" s="209" t="s">
        <v>1140</v>
      </c>
      <c r="K386" s="206" t="s">
        <v>1570</v>
      </c>
      <c r="L386" s="172"/>
    </row>
    <row r="387" spans="1:12" ht="76.5">
      <c r="A387" s="170">
        <v>353</v>
      </c>
      <c r="B387" s="206" t="s">
        <v>1158</v>
      </c>
      <c r="C387" s="210">
        <v>41038</v>
      </c>
      <c r="D387" s="210">
        <v>41081</v>
      </c>
      <c r="E387" s="171">
        <v>1</v>
      </c>
      <c r="F387" s="211" t="s">
        <v>1123</v>
      </c>
      <c r="G387" s="205">
        <v>1879</v>
      </c>
      <c r="H387" s="206">
        <v>29762</v>
      </c>
      <c r="I387" s="214">
        <v>120612093100029</v>
      </c>
      <c r="J387" s="209" t="s">
        <v>1141</v>
      </c>
      <c r="K387" s="206" t="s">
        <v>1570</v>
      </c>
      <c r="L387" s="172"/>
    </row>
    <row r="388" spans="1:12" ht="76.5">
      <c r="A388" s="170">
        <v>354</v>
      </c>
      <c r="B388" s="206" t="s">
        <v>1158</v>
      </c>
      <c r="C388" s="210">
        <v>41038</v>
      </c>
      <c r="D388" s="210">
        <v>41081</v>
      </c>
      <c r="E388" s="171">
        <v>1</v>
      </c>
      <c r="F388" s="211" t="s">
        <v>1123</v>
      </c>
      <c r="G388" s="205">
        <v>1879</v>
      </c>
      <c r="H388" s="206">
        <v>29763</v>
      </c>
      <c r="I388" s="214">
        <v>120612093100078</v>
      </c>
      <c r="J388" s="209" t="s">
        <v>1141</v>
      </c>
      <c r="K388" s="206" t="s">
        <v>1570</v>
      </c>
      <c r="L388" s="172"/>
    </row>
    <row r="389" spans="1:12" ht="76.5">
      <c r="A389" s="170">
        <v>355</v>
      </c>
      <c r="B389" s="206" t="s">
        <v>1158</v>
      </c>
      <c r="C389" s="210">
        <v>41038</v>
      </c>
      <c r="D389" s="210">
        <v>41081</v>
      </c>
      <c r="E389" s="171">
        <v>1</v>
      </c>
      <c r="F389" s="211" t="s">
        <v>1123</v>
      </c>
      <c r="G389" s="205">
        <v>1879</v>
      </c>
      <c r="H389" s="206">
        <v>29764</v>
      </c>
      <c r="I389" s="214">
        <v>120612093100082</v>
      </c>
      <c r="J389" s="209" t="s">
        <v>1124</v>
      </c>
      <c r="K389" s="206" t="s">
        <v>1570</v>
      </c>
      <c r="L389" s="172"/>
    </row>
    <row r="390" spans="1:12" ht="76.5">
      <c r="A390" s="170">
        <v>356</v>
      </c>
      <c r="B390" s="206" t="s">
        <v>1158</v>
      </c>
      <c r="C390" s="210">
        <v>41038</v>
      </c>
      <c r="D390" s="210">
        <v>41081</v>
      </c>
      <c r="E390" s="171">
        <v>1</v>
      </c>
      <c r="F390" s="211" t="s">
        <v>1123</v>
      </c>
      <c r="G390" s="205">
        <v>1879</v>
      </c>
      <c r="H390" s="206">
        <v>29765</v>
      </c>
      <c r="I390" s="214">
        <v>120612093100027</v>
      </c>
      <c r="J390" s="209" t="s">
        <v>1137</v>
      </c>
      <c r="K390" s="206" t="s">
        <v>1570</v>
      </c>
      <c r="L390" s="172"/>
    </row>
    <row r="391" spans="1:12" ht="76.5">
      <c r="A391" s="170">
        <v>357</v>
      </c>
      <c r="B391" s="206" t="s">
        <v>1158</v>
      </c>
      <c r="C391" s="210">
        <v>41038</v>
      </c>
      <c r="D391" s="210">
        <v>41081</v>
      </c>
      <c r="E391" s="171">
        <v>1</v>
      </c>
      <c r="F391" s="211" t="s">
        <v>1123</v>
      </c>
      <c r="G391" s="205">
        <v>1879</v>
      </c>
      <c r="H391" s="206">
        <v>29766</v>
      </c>
      <c r="I391" s="214">
        <v>120612093100045</v>
      </c>
      <c r="J391" s="209" t="s">
        <v>1142</v>
      </c>
      <c r="K391" s="206" t="s">
        <v>1570</v>
      </c>
      <c r="L391" s="172"/>
    </row>
    <row r="392" spans="1:12" ht="76.5">
      <c r="A392" s="170">
        <v>358</v>
      </c>
      <c r="B392" s="206" t="s">
        <v>1158</v>
      </c>
      <c r="C392" s="210">
        <v>41038</v>
      </c>
      <c r="D392" s="210">
        <v>41081</v>
      </c>
      <c r="E392" s="171">
        <v>1</v>
      </c>
      <c r="F392" s="211" t="s">
        <v>1123</v>
      </c>
      <c r="G392" s="205">
        <v>1879</v>
      </c>
      <c r="H392" s="206">
        <v>29767</v>
      </c>
      <c r="I392" s="214">
        <v>120612093100066</v>
      </c>
      <c r="J392" s="209" t="s">
        <v>1141</v>
      </c>
      <c r="K392" s="206" t="s">
        <v>1570</v>
      </c>
      <c r="L392" s="172"/>
    </row>
    <row r="393" spans="1:12" ht="76.5">
      <c r="A393" s="170">
        <v>359</v>
      </c>
      <c r="B393" s="206" t="s">
        <v>1158</v>
      </c>
      <c r="C393" s="210">
        <v>41038</v>
      </c>
      <c r="D393" s="210">
        <v>41081</v>
      </c>
      <c r="E393" s="171">
        <v>1</v>
      </c>
      <c r="F393" s="211" t="s">
        <v>1123</v>
      </c>
      <c r="G393" s="205">
        <v>1879</v>
      </c>
      <c r="H393" s="206">
        <v>29768</v>
      </c>
      <c r="I393" s="214">
        <v>120612093100051</v>
      </c>
      <c r="J393" s="209" t="s">
        <v>1143</v>
      </c>
      <c r="K393" s="206" t="s">
        <v>1570</v>
      </c>
      <c r="L393" s="172"/>
    </row>
    <row r="394" spans="1:12" ht="76.5">
      <c r="A394" s="170">
        <v>360</v>
      </c>
      <c r="B394" s="206" t="s">
        <v>1158</v>
      </c>
      <c r="C394" s="210">
        <v>41038</v>
      </c>
      <c r="D394" s="210">
        <v>41081</v>
      </c>
      <c r="E394" s="171">
        <v>1</v>
      </c>
      <c r="F394" s="211" t="s">
        <v>1123</v>
      </c>
      <c r="G394" s="205">
        <v>1879</v>
      </c>
      <c r="H394" s="206">
        <v>29769</v>
      </c>
      <c r="I394" s="214">
        <v>120612093100048</v>
      </c>
      <c r="J394" s="209" t="s">
        <v>1142</v>
      </c>
      <c r="K394" s="206" t="s">
        <v>1570</v>
      </c>
      <c r="L394" s="172"/>
    </row>
    <row r="395" spans="1:12" ht="76.5">
      <c r="A395" s="170">
        <v>361</v>
      </c>
      <c r="B395" s="206" t="s">
        <v>1158</v>
      </c>
      <c r="C395" s="210">
        <v>41038</v>
      </c>
      <c r="D395" s="210">
        <v>41081</v>
      </c>
      <c r="E395" s="171">
        <v>1</v>
      </c>
      <c r="F395" s="211" t="s">
        <v>1123</v>
      </c>
      <c r="G395" s="205">
        <v>1879</v>
      </c>
      <c r="H395" s="206">
        <v>29770</v>
      </c>
      <c r="I395" s="214">
        <v>120612093100075</v>
      </c>
      <c r="J395" s="209" t="s">
        <v>1124</v>
      </c>
      <c r="K395" s="206" t="s">
        <v>1570</v>
      </c>
      <c r="L395" s="172"/>
    </row>
    <row r="396" spans="1:12" ht="76.5">
      <c r="A396" s="170">
        <v>362</v>
      </c>
      <c r="B396" s="206" t="s">
        <v>1158</v>
      </c>
      <c r="C396" s="210">
        <v>41038</v>
      </c>
      <c r="D396" s="210">
        <v>41081</v>
      </c>
      <c r="E396" s="171">
        <v>1</v>
      </c>
      <c r="F396" s="211" t="s">
        <v>1123</v>
      </c>
      <c r="G396" s="205">
        <v>1879</v>
      </c>
      <c r="H396" s="206">
        <v>29771</v>
      </c>
      <c r="I396" s="214">
        <v>120612093100008</v>
      </c>
      <c r="J396" s="209" t="s">
        <v>1137</v>
      </c>
      <c r="K396" s="206" t="s">
        <v>1570</v>
      </c>
      <c r="L396" s="172"/>
    </row>
    <row r="397" spans="1:12" ht="76.5">
      <c r="A397" s="170">
        <v>363</v>
      </c>
      <c r="B397" s="206" t="s">
        <v>1158</v>
      </c>
      <c r="C397" s="210">
        <v>41038</v>
      </c>
      <c r="D397" s="210">
        <v>41081</v>
      </c>
      <c r="E397" s="171">
        <v>1</v>
      </c>
      <c r="F397" s="211" t="s">
        <v>1123</v>
      </c>
      <c r="G397" s="205">
        <v>1879</v>
      </c>
      <c r="H397" s="206">
        <v>29772</v>
      </c>
      <c r="I397" s="214">
        <v>120612093100067</v>
      </c>
      <c r="J397" s="209" t="s">
        <v>1137</v>
      </c>
      <c r="K397" s="206" t="s">
        <v>1570</v>
      </c>
      <c r="L397" s="172"/>
    </row>
    <row r="398" spans="1:12" ht="76.5">
      <c r="A398" s="170">
        <v>364</v>
      </c>
      <c r="B398" s="206" t="s">
        <v>1158</v>
      </c>
      <c r="C398" s="210">
        <v>41038</v>
      </c>
      <c r="D398" s="210">
        <v>41081</v>
      </c>
      <c r="E398" s="171">
        <v>1</v>
      </c>
      <c r="F398" s="211" t="s">
        <v>1123</v>
      </c>
      <c r="G398" s="205">
        <v>1879</v>
      </c>
      <c r="H398" s="206">
        <v>29773</v>
      </c>
      <c r="I398" s="214">
        <v>120612093100055</v>
      </c>
      <c r="J398" s="209" t="s">
        <v>1144</v>
      </c>
      <c r="K398" s="206" t="s">
        <v>1570</v>
      </c>
      <c r="L398" s="172"/>
    </row>
    <row r="399" spans="1:12" ht="76.5">
      <c r="A399" s="170">
        <v>365</v>
      </c>
      <c r="B399" s="206" t="s">
        <v>1158</v>
      </c>
      <c r="C399" s="210">
        <v>41038</v>
      </c>
      <c r="D399" s="210">
        <v>41081</v>
      </c>
      <c r="E399" s="171">
        <v>1</v>
      </c>
      <c r="F399" s="211" t="s">
        <v>1123</v>
      </c>
      <c r="G399" s="205">
        <v>1879</v>
      </c>
      <c r="H399" s="206">
        <v>29774</v>
      </c>
      <c r="I399" s="214">
        <v>120612093100002</v>
      </c>
      <c r="J399" s="209" t="s">
        <v>1137</v>
      </c>
      <c r="K399" s="206" t="s">
        <v>1570</v>
      </c>
      <c r="L399" s="172"/>
    </row>
    <row r="400" spans="1:12" ht="76.5">
      <c r="A400" s="170">
        <v>366</v>
      </c>
      <c r="B400" s="206" t="s">
        <v>1158</v>
      </c>
      <c r="C400" s="210">
        <v>41038</v>
      </c>
      <c r="D400" s="210">
        <v>41081</v>
      </c>
      <c r="E400" s="171">
        <v>1</v>
      </c>
      <c r="F400" s="211" t="s">
        <v>1123</v>
      </c>
      <c r="G400" s="205">
        <v>1879</v>
      </c>
      <c r="H400" s="206">
        <v>29775</v>
      </c>
      <c r="I400" s="214">
        <v>120612093100053</v>
      </c>
      <c r="J400" s="209" t="s">
        <v>1145</v>
      </c>
      <c r="K400" s="206" t="s">
        <v>1570</v>
      </c>
      <c r="L400" s="172"/>
    </row>
    <row r="401" spans="1:12" ht="76.5">
      <c r="A401" s="170">
        <v>367</v>
      </c>
      <c r="B401" s="206" t="s">
        <v>1158</v>
      </c>
      <c r="C401" s="210">
        <v>41038</v>
      </c>
      <c r="D401" s="210">
        <v>41081</v>
      </c>
      <c r="E401" s="171">
        <v>1</v>
      </c>
      <c r="F401" s="211" t="s">
        <v>1123</v>
      </c>
      <c r="G401" s="205">
        <v>1879</v>
      </c>
      <c r="H401" s="206">
        <v>29776</v>
      </c>
      <c r="I401" s="214">
        <v>120612093100024</v>
      </c>
      <c r="J401" s="209" t="s">
        <v>1124</v>
      </c>
      <c r="K401" s="206" t="s">
        <v>1570</v>
      </c>
      <c r="L401" s="172"/>
    </row>
    <row r="402" spans="1:12" ht="76.5">
      <c r="A402" s="170">
        <v>368</v>
      </c>
      <c r="B402" s="206" t="s">
        <v>1158</v>
      </c>
      <c r="C402" s="210">
        <v>41038</v>
      </c>
      <c r="D402" s="210">
        <v>41081</v>
      </c>
      <c r="E402" s="171">
        <v>1</v>
      </c>
      <c r="F402" s="211" t="s">
        <v>1123</v>
      </c>
      <c r="G402" s="205">
        <v>1879</v>
      </c>
      <c r="H402" s="206">
        <v>29777</v>
      </c>
      <c r="I402" s="214">
        <v>120612093100040</v>
      </c>
      <c r="J402" s="209" t="s">
        <v>1124</v>
      </c>
      <c r="K402" s="206" t="s">
        <v>1570</v>
      </c>
      <c r="L402" s="172"/>
    </row>
    <row r="403" spans="1:12" ht="76.5">
      <c r="A403" s="170">
        <v>369</v>
      </c>
      <c r="B403" s="206" t="s">
        <v>1158</v>
      </c>
      <c r="C403" s="210">
        <v>41038</v>
      </c>
      <c r="D403" s="210">
        <v>41081</v>
      </c>
      <c r="E403" s="171">
        <v>1</v>
      </c>
      <c r="F403" s="211" t="s">
        <v>1123</v>
      </c>
      <c r="G403" s="205">
        <v>1879</v>
      </c>
      <c r="H403" s="206">
        <v>29778</v>
      </c>
      <c r="I403" s="214">
        <v>120612093100083</v>
      </c>
      <c r="J403" s="209" t="s">
        <v>1124</v>
      </c>
      <c r="K403" s="206" t="s">
        <v>1570</v>
      </c>
      <c r="L403" s="172"/>
    </row>
    <row r="404" spans="1:12" ht="76.5">
      <c r="A404" s="170">
        <v>370</v>
      </c>
      <c r="B404" s="206" t="s">
        <v>1158</v>
      </c>
      <c r="C404" s="210">
        <v>41038</v>
      </c>
      <c r="D404" s="210">
        <v>41081</v>
      </c>
      <c r="E404" s="171">
        <v>1</v>
      </c>
      <c r="F404" s="211" t="s">
        <v>1123</v>
      </c>
      <c r="G404" s="205">
        <v>1879</v>
      </c>
      <c r="H404" s="206">
        <v>29779</v>
      </c>
      <c r="I404" s="214">
        <v>120612093100016</v>
      </c>
      <c r="J404" s="209" t="s">
        <v>1146</v>
      </c>
      <c r="K404" s="206" t="s">
        <v>1570</v>
      </c>
      <c r="L404" s="172"/>
    </row>
    <row r="405" spans="1:12" ht="76.5">
      <c r="A405" s="170">
        <v>371</v>
      </c>
      <c r="B405" s="206" t="s">
        <v>1158</v>
      </c>
      <c r="C405" s="210">
        <v>41038</v>
      </c>
      <c r="D405" s="210">
        <v>41081</v>
      </c>
      <c r="E405" s="171">
        <v>1</v>
      </c>
      <c r="F405" s="211" t="s">
        <v>1123</v>
      </c>
      <c r="G405" s="205">
        <v>1879</v>
      </c>
      <c r="H405" s="206">
        <v>29780</v>
      </c>
      <c r="I405" s="214">
        <v>120612093100063</v>
      </c>
      <c r="J405" s="209" t="s">
        <v>1147</v>
      </c>
      <c r="K405" s="206" t="s">
        <v>1570</v>
      </c>
      <c r="L405" s="172"/>
    </row>
    <row r="406" spans="1:12" ht="76.5">
      <c r="A406" s="170">
        <v>372</v>
      </c>
      <c r="B406" s="206" t="s">
        <v>1158</v>
      </c>
      <c r="C406" s="210">
        <v>41038</v>
      </c>
      <c r="D406" s="210">
        <v>41081</v>
      </c>
      <c r="E406" s="171">
        <v>1</v>
      </c>
      <c r="F406" s="211" t="s">
        <v>1123</v>
      </c>
      <c r="G406" s="205">
        <v>1879</v>
      </c>
      <c r="H406" s="206">
        <v>29781</v>
      </c>
      <c r="I406" s="214">
        <v>120612093100033</v>
      </c>
      <c r="J406" s="209" t="s">
        <v>1148</v>
      </c>
      <c r="K406" s="206" t="s">
        <v>1570</v>
      </c>
      <c r="L406" s="172"/>
    </row>
    <row r="407" spans="1:12" ht="76.5">
      <c r="A407" s="170">
        <v>373</v>
      </c>
      <c r="B407" s="206" t="s">
        <v>1158</v>
      </c>
      <c r="C407" s="210">
        <v>41038</v>
      </c>
      <c r="D407" s="210">
        <v>41081</v>
      </c>
      <c r="E407" s="171">
        <v>1</v>
      </c>
      <c r="F407" s="211" t="s">
        <v>1123</v>
      </c>
      <c r="G407" s="205">
        <v>1879</v>
      </c>
      <c r="H407" s="206">
        <v>29782</v>
      </c>
      <c r="I407" s="214">
        <v>120612093100077</v>
      </c>
      <c r="J407" s="209" t="s">
        <v>1124</v>
      </c>
      <c r="K407" s="206" t="s">
        <v>1570</v>
      </c>
      <c r="L407" s="172"/>
    </row>
    <row r="408" spans="1:12" ht="76.5">
      <c r="A408" s="170">
        <v>374</v>
      </c>
      <c r="B408" s="206" t="s">
        <v>1158</v>
      </c>
      <c r="C408" s="210">
        <v>41038</v>
      </c>
      <c r="D408" s="210">
        <v>41081</v>
      </c>
      <c r="E408" s="171">
        <v>1</v>
      </c>
      <c r="F408" s="211" t="s">
        <v>1123</v>
      </c>
      <c r="G408" s="205">
        <v>1879</v>
      </c>
      <c r="H408" s="206">
        <v>29783</v>
      </c>
      <c r="I408" s="214">
        <v>120612093100084</v>
      </c>
      <c r="J408" s="209" t="s">
        <v>1149</v>
      </c>
      <c r="K408" s="206" t="s">
        <v>1570</v>
      </c>
      <c r="L408" s="172"/>
    </row>
    <row r="409" spans="1:12" ht="76.5">
      <c r="A409" s="170">
        <v>375</v>
      </c>
      <c r="B409" s="206" t="s">
        <v>1158</v>
      </c>
      <c r="C409" s="210">
        <v>41038</v>
      </c>
      <c r="D409" s="210">
        <v>41081</v>
      </c>
      <c r="E409" s="171">
        <v>1</v>
      </c>
      <c r="F409" s="211" t="s">
        <v>1123</v>
      </c>
      <c r="G409" s="205">
        <v>1879</v>
      </c>
      <c r="H409" s="206">
        <v>29784</v>
      </c>
      <c r="I409" s="214">
        <v>120612093100049</v>
      </c>
      <c r="J409" s="209" t="s">
        <v>1124</v>
      </c>
      <c r="K409" s="206" t="s">
        <v>1570</v>
      </c>
      <c r="L409" s="172"/>
    </row>
    <row r="410" spans="1:12" ht="76.5">
      <c r="A410" s="170">
        <v>376</v>
      </c>
      <c r="B410" s="206" t="s">
        <v>1158</v>
      </c>
      <c r="C410" s="210">
        <v>41038</v>
      </c>
      <c r="D410" s="210">
        <v>41081</v>
      </c>
      <c r="E410" s="171">
        <v>1</v>
      </c>
      <c r="F410" s="211" t="s">
        <v>1123</v>
      </c>
      <c r="G410" s="205">
        <v>1879</v>
      </c>
      <c r="H410" s="206">
        <v>29785</v>
      </c>
      <c r="I410" s="214">
        <v>120612093100031</v>
      </c>
      <c r="J410" s="209" t="s">
        <v>1150</v>
      </c>
      <c r="K410" s="206" t="s">
        <v>1570</v>
      </c>
      <c r="L410" s="172"/>
    </row>
    <row r="411" spans="1:12" ht="76.5">
      <c r="A411" s="170">
        <v>377</v>
      </c>
      <c r="B411" s="206" t="s">
        <v>1158</v>
      </c>
      <c r="C411" s="210">
        <v>41038</v>
      </c>
      <c r="D411" s="210">
        <v>41081</v>
      </c>
      <c r="E411" s="171">
        <v>1</v>
      </c>
      <c r="F411" s="211" t="s">
        <v>1123</v>
      </c>
      <c r="G411" s="205">
        <v>1879</v>
      </c>
      <c r="H411" s="206">
        <v>29786</v>
      </c>
      <c r="I411" s="214">
        <v>120612093100070</v>
      </c>
      <c r="J411" s="209" t="s">
        <v>1124</v>
      </c>
      <c r="K411" s="206" t="s">
        <v>1570</v>
      </c>
      <c r="L411" s="172"/>
    </row>
    <row r="412" spans="1:12" ht="76.5">
      <c r="A412" s="170">
        <v>378</v>
      </c>
      <c r="B412" s="206" t="s">
        <v>1158</v>
      </c>
      <c r="C412" s="210">
        <v>41038</v>
      </c>
      <c r="D412" s="210">
        <v>41081</v>
      </c>
      <c r="E412" s="171">
        <v>1</v>
      </c>
      <c r="F412" s="211" t="s">
        <v>1123</v>
      </c>
      <c r="G412" s="205">
        <v>1879</v>
      </c>
      <c r="H412" s="206">
        <v>29787</v>
      </c>
      <c r="I412" s="214">
        <v>120612093100003</v>
      </c>
      <c r="J412" s="209" t="s">
        <v>1124</v>
      </c>
      <c r="K412" s="206" t="s">
        <v>1570</v>
      </c>
      <c r="L412" s="172"/>
    </row>
    <row r="413" spans="1:12" ht="76.5">
      <c r="A413" s="170">
        <v>379</v>
      </c>
      <c r="B413" s="206" t="s">
        <v>1158</v>
      </c>
      <c r="C413" s="210">
        <v>41038</v>
      </c>
      <c r="D413" s="210">
        <v>41081</v>
      </c>
      <c r="E413" s="171">
        <v>1</v>
      </c>
      <c r="F413" s="211" t="s">
        <v>1123</v>
      </c>
      <c r="G413" s="205">
        <v>1879</v>
      </c>
      <c r="H413" s="206">
        <v>29788</v>
      </c>
      <c r="I413" s="214">
        <v>120612093100006</v>
      </c>
      <c r="J413" s="332" t="s">
        <v>1124</v>
      </c>
      <c r="K413" s="206" t="s">
        <v>1570</v>
      </c>
      <c r="L413" s="172"/>
    </row>
    <row r="414" spans="1:12" ht="76.5">
      <c r="A414" s="170">
        <v>380</v>
      </c>
      <c r="B414" s="206" t="s">
        <v>1158</v>
      </c>
      <c r="C414" s="210">
        <v>41038</v>
      </c>
      <c r="D414" s="210">
        <v>41081</v>
      </c>
      <c r="E414" s="171">
        <v>1</v>
      </c>
      <c r="F414" s="211" t="s">
        <v>1123</v>
      </c>
      <c r="G414" s="205">
        <v>1879</v>
      </c>
      <c r="H414" s="206">
        <v>29789</v>
      </c>
      <c r="I414" s="214">
        <v>120612093100018</v>
      </c>
      <c r="J414" s="332" t="s">
        <v>1124</v>
      </c>
      <c r="K414" s="206" t="s">
        <v>1570</v>
      </c>
      <c r="L414" s="172"/>
    </row>
    <row r="415" spans="1:12" ht="76.5">
      <c r="A415" s="170">
        <v>381</v>
      </c>
      <c r="B415" s="206" t="s">
        <v>1158</v>
      </c>
      <c r="C415" s="210">
        <v>41038</v>
      </c>
      <c r="D415" s="210">
        <v>41081</v>
      </c>
      <c r="E415" s="171">
        <v>1</v>
      </c>
      <c r="F415" s="211" t="s">
        <v>1123</v>
      </c>
      <c r="G415" s="205">
        <v>1879</v>
      </c>
      <c r="H415" s="206">
        <v>29790</v>
      </c>
      <c r="I415" s="214">
        <v>120612093100021</v>
      </c>
      <c r="J415" s="332" t="s">
        <v>1124</v>
      </c>
      <c r="K415" s="206" t="s">
        <v>1570</v>
      </c>
      <c r="L415" s="172"/>
    </row>
    <row r="416" spans="1:12" ht="76.5">
      <c r="A416" s="170">
        <v>382</v>
      </c>
      <c r="B416" s="206" t="s">
        <v>1158</v>
      </c>
      <c r="C416" s="210">
        <v>41038</v>
      </c>
      <c r="D416" s="210">
        <v>41081</v>
      </c>
      <c r="E416" s="171">
        <v>1</v>
      </c>
      <c r="F416" s="211" t="s">
        <v>1123</v>
      </c>
      <c r="G416" s="205">
        <v>1879</v>
      </c>
      <c r="H416" s="206">
        <v>29791</v>
      </c>
      <c r="I416" s="214">
        <v>120612093100023</v>
      </c>
      <c r="J416" s="332" t="s">
        <v>1124</v>
      </c>
      <c r="K416" s="206" t="s">
        <v>1570</v>
      </c>
      <c r="L416" s="172"/>
    </row>
    <row r="417" spans="1:12" ht="76.5">
      <c r="A417" s="170">
        <v>383</v>
      </c>
      <c r="B417" s="206" t="s">
        <v>1158</v>
      </c>
      <c r="C417" s="210">
        <v>41038</v>
      </c>
      <c r="D417" s="210">
        <v>41081</v>
      </c>
      <c r="E417" s="171">
        <v>1</v>
      </c>
      <c r="F417" s="211" t="s">
        <v>1123</v>
      </c>
      <c r="G417" s="205">
        <v>1879</v>
      </c>
      <c r="H417" s="206">
        <v>29792</v>
      </c>
      <c r="I417" s="214">
        <v>120612093100026</v>
      </c>
      <c r="J417" s="332" t="s">
        <v>1124</v>
      </c>
      <c r="K417" s="206" t="s">
        <v>1570</v>
      </c>
      <c r="L417" s="172"/>
    </row>
    <row r="418" spans="1:12" ht="76.5">
      <c r="A418" s="170">
        <v>384</v>
      </c>
      <c r="B418" s="206" t="s">
        <v>1158</v>
      </c>
      <c r="C418" s="210">
        <v>41038</v>
      </c>
      <c r="D418" s="210">
        <v>41081</v>
      </c>
      <c r="E418" s="171">
        <v>1</v>
      </c>
      <c r="F418" s="211" t="s">
        <v>1123</v>
      </c>
      <c r="G418" s="205">
        <v>1879</v>
      </c>
      <c r="H418" s="206">
        <v>29793</v>
      </c>
      <c r="I418" s="214">
        <v>120612093100028</v>
      </c>
      <c r="J418" s="332" t="s">
        <v>1124</v>
      </c>
      <c r="K418" s="206" t="s">
        <v>1570</v>
      </c>
      <c r="L418" s="172"/>
    </row>
    <row r="419" spans="1:12" ht="76.5">
      <c r="A419" s="170">
        <v>385</v>
      </c>
      <c r="B419" s="206" t="s">
        <v>1158</v>
      </c>
      <c r="C419" s="210">
        <v>41038</v>
      </c>
      <c r="D419" s="210">
        <v>41081</v>
      </c>
      <c r="E419" s="171">
        <v>1</v>
      </c>
      <c r="F419" s="211" t="s">
        <v>1123</v>
      </c>
      <c r="G419" s="205">
        <v>1879</v>
      </c>
      <c r="H419" s="206">
        <v>29794</v>
      </c>
      <c r="I419" s="214">
        <v>120612093100035</v>
      </c>
      <c r="J419" s="332" t="s">
        <v>1124</v>
      </c>
      <c r="K419" s="206" t="s">
        <v>1570</v>
      </c>
      <c r="L419" s="172"/>
    </row>
    <row r="420" spans="1:12" ht="76.5">
      <c r="A420" s="170">
        <v>386</v>
      </c>
      <c r="B420" s="206" t="s">
        <v>1158</v>
      </c>
      <c r="C420" s="210">
        <v>41038</v>
      </c>
      <c r="D420" s="210">
        <v>41081</v>
      </c>
      <c r="E420" s="171">
        <v>1</v>
      </c>
      <c r="F420" s="211" t="s">
        <v>1123</v>
      </c>
      <c r="G420" s="205">
        <v>1879</v>
      </c>
      <c r="H420" s="206">
        <v>29795</v>
      </c>
      <c r="I420" s="214">
        <v>120612093100036</v>
      </c>
      <c r="J420" s="332" t="s">
        <v>1124</v>
      </c>
      <c r="K420" s="206" t="s">
        <v>1570</v>
      </c>
      <c r="L420" s="172"/>
    </row>
    <row r="421" spans="1:12" ht="76.5">
      <c r="A421" s="170">
        <v>387</v>
      </c>
      <c r="B421" s="206" t="s">
        <v>1158</v>
      </c>
      <c r="C421" s="210">
        <v>41038</v>
      </c>
      <c r="D421" s="210">
        <v>41081</v>
      </c>
      <c r="E421" s="171">
        <v>1</v>
      </c>
      <c r="F421" s="211" t="s">
        <v>1123</v>
      </c>
      <c r="G421" s="205">
        <v>1879</v>
      </c>
      <c r="H421" s="206">
        <v>29796</v>
      </c>
      <c r="I421" s="214">
        <v>120612093100061</v>
      </c>
      <c r="J421" s="332" t="s">
        <v>1124</v>
      </c>
      <c r="K421" s="206" t="s">
        <v>1570</v>
      </c>
      <c r="L421" s="172"/>
    </row>
    <row r="422" spans="1:12" ht="76.5">
      <c r="A422" s="170">
        <v>388</v>
      </c>
      <c r="B422" s="206" t="s">
        <v>1158</v>
      </c>
      <c r="C422" s="210">
        <v>41038</v>
      </c>
      <c r="D422" s="210">
        <v>41081</v>
      </c>
      <c r="E422" s="171">
        <v>1</v>
      </c>
      <c r="F422" s="211" t="s">
        <v>1123</v>
      </c>
      <c r="G422" s="205">
        <v>1879</v>
      </c>
      <c r="H422" s="206">
        <v>29797</v>
      </c>
      <c r="I422" s="214">
        <v>120612093100064</v>
      </c>
      <c r="J422" s="332" t="s">
        <v>1124</v>
      </c>
      <c r="K422" s="206" t="s">
        <v>1570</v>
      </c>
      <c r="L422" s="172"/>
    </row>
    <row r="423" spans="1:12" ht="76.5">
      <c r="A423" s="170">
        <v>389</v>
      </c>
      <c r="B423" s="206" t="s">
        <v>1158</v>
      </c>
      <c r="C423" s="210">
        <v>41038</v>
      </c>
      <c r="D423" s="210">
        <v>41081</v>
      </c>
      <c r="E423" s="171">
        <v>1</v>
      </c>
      <c r="F423" s="211" t="s">
        <v>1123</v>
      </c>
      <c r="G423" s="205">
        <v>1879</v>
      </c>
      <c r="H423" s="206">
        <v>29798</v>
      </c>
      <c r="I423" s="214">
        <v>120612093100069</v>
      </c>
      <c r="J423" s="332" t="s">
        <v>1124</v>
      </c>
      <c r="K423" s="206" t="s">
        <v>1570</v>
      </c>
      <c r="L423" s="172"/>
    </row>
    <row r="424" spans="1:12" ht="76.5">
      <c r="A424" s="170">
        <v>390</v>
      </c>
      <c r="B424" s="206" t="s">
        <v>1158</v>
      </c>
      <c r="C424" s="210">
        <v>41038</v>
      </c>
      <c r="D424" s="210">
        <v>41081</v>
      </c>
      <c r="E424" s="171">
        <v>1</v>
      </c>
      <c r="F424" s="211" t="s">
        <v>1123</v>
      </c>
      <c r="G424" s="205">
        <v>1879</v>
      </c>
      <c r="H424" s="206">
        <v>29799</v>
      </c>
      <c r="I424" s="214">
        <v>120612093100080</v>
      </c>
      <c r="J424" s="332" t="s">
        <v>1124</v>
      </c>
      <c r="K424" s="206" t="s">
        <v>1570</v>
      </c>
      <c r="L424" s="172"/>
    </row>
    <row r="425" spans="1:12" ht="76.5">
      <c r="A425" s="170">
        <v>391</v>
      </c>
      <c r="B425" s="206" t="s">
        <v>1158</v>
      </c>
      <c r="C425" s="210">
        <v>41038</v>
      </c>
      <c r="D425" s="210">
        <v>41081</v>
      </c>
      <c r="E425" s="171">
        <v>1</v>
      </c>
      <c r="F425" s="211" t="s">
        <v>1123</v>
      </c>
      <c r="G425" s="205">
        <v>1879</v>
      </c>
      <c r="H425" s="206">
        <v>29800</v>
      </c>
      <c r="I425" s="214">
        <v>120612093100071</v>
      </c>
      <c r="J425" s="332" t="s">
        <v>1124</v>
      </c>
      <c r="K425" s="206" t="s">
        <v>1570</v>
      </c>
      <c r="L425" s="172"/>
    </row>
    <row r="426" spans="1:12" ht="76.5">
      <c r="A426" s="170">
        <v>392</v>
      </c>
      <c r="B426" s="206" t="s">
        <v>1158</v>
      </c>
      <c r="C426" s="210">
        <v>41038</v>
      </c>
      <c r="D426" s="210">
        <v>41081</v>
      </c>
      <c r="E426" s="171">
        <v>1</v>
      </c>
      <c r="F426" s="211" t="s">
        <v>1123</v>
      </c>
      <c r="G426" s="205">
        <v>1879</v>
      </c>
      <c r="H426" s="206">
        <v>29801</v>
      </c>
      <c r="I426" s="214">
        <v>120612093100072</v>
      </c>
      <c r="J426" s="332" t="s">
        <v>1124</v>
      </c>
      <c r="K426" s="206" t="s">
        <v>1570</v>
      </c>
      <c r="L426" s="172"/>
    </row>
    <row r="427" spans="1:12" ht="76.5">
      <c r="A427" s="170">
        <v>393</v>
      </c>
      <c r="B427" s="206" t="s">
        <v>1158</v>
      </c>
      <c r="C427" s="210">
        <v>41038</v>
      </c>
      <c r="D427" s="210">
        <v>41081</v>
      </c>
      <c r="E427" s="171">
        <v>1</v>
      </c>
      <c r="F427" s="211" t="s">
        <v>1123</v>
      </c>
      <c r="G427" s="205">
        <v>1879</v>
      </c>
      <c r="H427" s="206">
        <v>29802</v>
      </c>
      <c r="I427" s="214">
        <v>120612093100056</v>
      </c>
      <c r="J427" s="332" t="s">
        <v>1124</v>
      </c>
      <c r="K427" s="206" t="s">
        <v>1570</v>
      </c>
      <c r="L427" s="172"/>
    </row>
    <row r="428" spans="1:12" ht="76.5">
      <c r="A428" s="170">
        <v>394</v>
      </c>
      <c r="B428" s="206" t="s">
        <v>1158</v>
      </c>
      <c r="C428" s="210">
        <v>41038</v>
      </c>
      <c r="D428" s="210">
        <v>41081</v>
      </c>
      <c r="E428" s="171">
        <v>1</v>
      </c>
      <c r="F428" s="211" t="s">
        <v>1123</v>
      </c>
      <c r="G428" s="205">
        <v>1879</v>
      </c>
      <c r="H428" s="206">
        <v>29803</v>
      </c>
      <c r="I428" s="214">
        <v>120612093100074</v>
      </c>
      <c r="J428" s="332" t="s">
        <v>1124</v>
      </c>
      <c r="K428" s="206" t="s">
        <v>1570</v>
      </c>
      <c r="L428" s="172"/>
    </row>
    <row r="429" spans="1:12" ht="76.5">
      <c r="A429" s="170">
        <v>395</v>
      </c>
      <c r="B429" s="206" t="s">
        <v>1158</v>
      </c>
      <c r="C429" s="210">
        <v>41038</v>
      </c>
      <c r="D429" s="210">
        <v>41081</v>
      </c>
      <c r="E429" s="171">
        <v>1</v>
      </c>
      <c r="F429" s="211" t="s">
        <v>1123</v>
      </c>
      <c r="G429" s="205">
        <v>1879</v>
      </c>
      <c r="H429" s="206">
        <v>29804</v>
      </c>
      <c r="I429" s="214">
        <v>120612093100042</v>
      </c>
      <c r="J429" s="332" t="s">
        <v>1124</v>
      </c>
      <c r="K429" s="206" t="s">
        <v>1570</v>
      </c>
      <c r="L429" s="172"/>
    </row>
    <row r="430" spans="1:12" ht="76.5">
      <c r="A430" s="170">
        <v>396</v>
      </c>
      <c r="B430" s="206" t="s">
        <v>1158</v>
      </c>
      <c r="C430" s="210">
        <v>41038</v>
      </c>
      <c r="D430" s="210">
        <v>41081</v>
      </c>
      <c r="E430" s="171">
        <v>1</v>
      </c>
      <c r="F430" s="211" t="s">
        <v>1123</v>
      </c>
      <c r="G430" s="205">
        <v>1879</v>
      </c>
      <c r="H430" s="206">
        <v>29805</v>
      </c>
      <c r="I430" s="214">
        <v>120612093100081</v>
      </c>
      <c r="J430" s="332" t="s">
        <v>1124</v>
      </c>
      <c r="K430" s="206" t="s">
        <v>1570</v>
      </c>
      <c r="L430" s="172"/>
    </row>
    <row r="431" spans="1:12" ht="76.5">
      <c r="A431" s="170">
        <v>397</v>
      </c>
      <c r="B431" s="206" t="s">
        <v>1158</v>
      </c>
      <c r="C431" s="210">
        <v>41038</v>
      </c>
      <c r="D431" s="210">
        <v>41081</v>
      </c>
      <c r="E431" s="171">
        <v>1</v>
      </c>
      <c r="F431" s="211" t="s">
        <v>1123</v>
      </c>
      <c r="G431" s="205">
        <v>1879</v>
      </c>
      <c r="H431" s="206">
        <v>29806</v>
      </c>
      <c r="I431" s="214">
        <v>120612093100090</v>
      </c>
      <c r="J431" s="332" t="s">
        <v>1124</v>
      </c>
      <c r="K431" s="206" t="s">
        <v>1570</v>
      </c>
      <c r="L431" s="172"/>
    </row>
    <row r="432" spans="1:12" ht="51">
      <c r="A432" s="170">
        <v>398</v>
      </c>
      <c r="B432" s="206" t="s">
        <v>1159</v>
      </c>
      <c r="C432" s="210">
        <v>41118</v>
      </c>
      <c r="D432" s="210">
        <v>41143</v>
      </c>
      <c r="E432" s="171">
        <v>1</v>
      </c>
      <c r="F432" s="211" t="s">
        <v>1151</v>
      </c>
      <c r="G432" s="205">
        <v>1879</v>
      </c>
      <c r="H432" s="206">
        <v>38794</v>
      </c>
      <c r="I432" s="214">
        <v>120612093100085</v>
      </c>
      <c r="J432" s="332" t="s">
        <v>1124</v>
      </c>
      <c r="K432" s="206" t="s">
        <v>1570</v>
      </c>
      <c r="L432" s="172"/>
    </row>
    <row r="433" spans="1:12" ht="51">
      <c r="A433" s="170">
        <v>399</v>
      </c>
      <c r="B433" s="206" t="s">
        <v>1159</v>
      </c>
      <c r="C433" s="210">
        <v>41118</v>
      </c>
      <c r="D433" s="210">
        <v>41143</v>
      </c>
      <c r="E433" s="171">
        <v>1</v>
      </c>
      <c r="F433" s="211" t="s">
        <v>1151</v>
      </c>
      <c r="G433" s="205">
        <v>1879</v>
      </c>
      <c r="H433" s="206">
        <v>38795</v>
      </c>
      <c r="I433" s="214">
        <v>120612093100091</v>
      </c>
      <c r="J433" s="332" t="s">
        <v>1124</v>
      </c>
      <c r="K433" s="206" t="s">
        <v>1570</v>
      </c>
      <c r="L433" s="172"/>
    </row>
    <row r="434" spans="1:12" ht="51">
      <c r="A434" s="170">
        <v>400</v>
      </c>
      <c r="B434" s="206" t="s">
        <v>1159</v>
      </c>
      <c r="C434" s="210">
        <v>41118</v>
      </c>
      <c r="D434" s="210">
        <v>41143</v>
      </c>
      <c r="E434" s="171">
        <v>1</v>
      </c>
      <c r="F434" s="211" t="s">
        <v>1151</v>
      </c>
      <c r="G434" s="205">
        <v>1879</v>
      </c>
      <c r="H434" s="206">
        <v>38796</v>
      </c>
      <c r="I434" s="214">
        <v>120612093100095</v>
      </c>
      <c r="J434" s="332" t="s">
        <v>1124</v>
      </c>
      <c r="K434" s="206" t="s">
        <v>1570</v>
      </c>
      <c r="L434" s="172"/>
    </row>
    <row r="435" spans="1:12" ht="51">
      <c r="A435" s="170">
        <v>401</v>
      </c>
      <c r="B435" s="206" t="s">
        <v>1159</v>
      </c>
      <c r="C435" s="210">
        <v>41118</v>
      </c>
      <c r="D435" s="210">
        <v>41143</v>
      </c>
      <c r="E435" s="171">
        <v>1</v>
      </c>
      <c r="F435" s="211" t="s">
        <v>1151</v>
      </c>
      <c r="G435" s="205">
        <v>1879</v>
      </c>
      <c r="H435" s="206">
        <v>38797</v>
      </c>
      <c r="I435" s="214">
        <v>120612093100096</v>
      </c>
      <c r="J435" s="332" t="s">
        <v>1124</v>
      </c>
      <c r="K435" s="206" t="s">
        <v>1570</v>
      </c>
      <c r="L435" s="172"/>
    </row>
    <row r="436" spans="1:12" ht="51">
      <c r="A436" s="170">
        <v>402</v>
      </c>
      <c r="B436" s="206" t="s">
        <v>1159</v>
      </c>
      <c r="C436" s="210">
        <v>41118</v>
      </c>
      <c r="D436" s="210">
        <v>41143</v>
      </c>
      <c r="E436" s="171">
        <v>1</v>
      </c>
      <c r="F436" s="211" t="s">
        <v>1151</v>
      </c>
      <c r="G436" s="205">
        <v>1879</v>
      </c>
      <c r="H436" s="206">
        <v>38798</v>
      </c>
      <c r="I436" s="214">
        <v>120612093100093</v>
      </c>
      <c r="J436" s="332" t="s">
        <v>1124</v>
      </c>
      <c r="K436" s="206" t="s">
        <v>1570</v>
      </c>
      <c r="L436" s="172"/>
    </row>
    <row r="437" spans="1:12" ht="51">
      <c r="A437" s="170">
        <v>403</v>
      </c>
      <c r="B437" s="206" t="s">
        <v>1159</v>
      </c>
      <c r="C437" s="210">
        <v>41118</v>
      </c>
      <c r="D437" s="210">
        <v>41143</v>
      </c>
      <c r="E437" s="171">
        <v>1</v>
      </c>
      <c r="F437" s="211" t="s">
        <v>1151</v>
      </c>
      <c r="G437" s="205">
        <v>1879</v>
      </c>
      <c r="H437" s="206">
        <v>38799</v>
      </c>
      <c r="I437" s="214">
        <v>120612093100088</v>
      </c>
      <c r="J437" s="332" t="s">
        <v>1124</v>
      </c>
      <c r="K437" s="206" t="s">
        <v>1570</v>
      </c>
      <c r="L437" s="172"/>
    </row>
    <row r="438" spans="1:12" ht="51">
      <c r="A438" s="170">
        <v>404</v>
      </c>
      <c r="B438" s="206" t="s">
        <v>1159</v>
      </c>
      <c r="C438" s="210">
        <v>41118</v>
      </c>
      <c r="D438" s="210">
        <v>41143</v>
      </c>
      <c r="E438" s="171">
        <v>1</v>
      </c>
      <c r="F438" s="211" t="s">
        <v>1151</v>
      </c>
      <c r="G438" s="205">
        <v>1879</v>
      </c>
      <c r="H438" s="206">
        <v>38800</v>
      </c>
      <c r="I438" s="214">
        <v>120612093100092</v>
      </c>
      <c r="J438" s="332" t="s">
        <v>1124</v>
      </c>
      <c r="K438" s="206" t="s">
        <v>1570</v>
      </c>
      <c r="L438" s="172"/>
    </row>
    <row r="439" spans="1:12" ht="51">
      <c r="A439" s="170">
        <v>405</v>
      </c>
      <c r="B439" s="206" t="s">
        <v>1159</v>
      </c>
      <c r="C439" s="210">
        <v>41118</v>
      </c>
      <c r="D439" s="210">
        <v>41143</v>
      </c>
      <c r="E439" s="171">
        <v>1</v>
      </c>
      <c r="F439" s="211" t="s">
        <v>1151</v>
      </c>
      <c r="G439" s="205">
        <v>1879</v>
      </c>
      <c r="H439" s="206">
        <v>38801</v>
      </c>
      <c r="I439" s="214">
        <v>120612093100087</v>
      </c>
      <c r="J439" s="332" t="s">
        <v>1124</v>
      </c>
      <c r="K439" s="206" t="s">
        <v>1570</v>
      </c>
      <c r="L439" s="172"/>
    </row>
    <row r="440" spans="1:12" ht="51">
      <c r="A440" s="170">
        <v>406</v>
      </c>
      <c r="B440" s="206" t="s">
        <v>1159</v>
      </c>
      <c r="C440" s="210">
        <v>41118</v>
      </c>
      <c r="D440" s="210">
        <v>41143</v>
      </c>
      <c r="E440" s="171">
        <v>1</v>
      </c>
      <c r="F440" s="211" t="s">
        <v>1151</v>
      </c>
      <c r="G440" s="205">
        <v>1879</v>
      </c>
      <c r="H440" s="206">
        <v>38802</v>
      </c>
      <c r="I440" s="214">
        <v>120612093100086</v>
      </c>
      <c r="J440" s="332" t="s">
        <v>1124</v>
      </c>
      <c r="K440" s="206" t="s">
        <v>1570</v>
      </c>
      <c r="L440" s="172"/>
    </row>
    <row r="441" spans="1:12" ht="51">
      <c r="A441" s="170">
        <v>407</v>
      </c>
      <c r="B441" s="206" t="s">
        <v>1159</v>
      </c>
      <c r="C441" s="210">
        <v>41118</v>
      </c>
      <c r="D441" s="210">
        <v>41143</v>
      </c>
      <c r="E441" s="171">
        <v>1</v>
      </c>
      <c r="F441" s="211" t="s">
        <v>1151</v>
      </c>
      <c r="G441" s="205">
        <v>1879</v>
      </c>
      <c r="H441" s="206">
        <v>38803</v>
      </c>
      <c r="I441" s="214">
        <v>120612093100094</v>
      </c>
      <c r="J441" s="332" t="s">
        <v>1124</v>
      </c>
      <c r="K441" s="206" t="s">
        <v>1570</v>
      </c>
      <c r="L441" s="172"/>
    </row>
    <row r="442" spans="1:12" ht="51">
      <c r="A442" s="170">
        <v>408</v>
      </c>
      <c r="B442" s="206" t="s">
        <v>1159</v>
      </c>
      <c r="C442" s="210">
        <v>41118</v>
      </c>
      <c r="D442" s="210">
        <v>41143</v>
      </c>
      <c r="E442" s="171">
        <v>1</v>
      </c>
      <c r="F442" s="211" t="s">
        <v>1151</v>
      </c>
      <c r="G442" s="205">
        <v>1879</v>
      </c>
      <c r="H442" s="206">
        <v>38804</v>
      </c>
      <c r="I442" s="214">
        <v>120612093100089</v>
      </c>
      <c r="J442" s="332" t="s">
        <v>1124</v>
      </c>
      <c r="K442" s="206" t="s">
        <v>1570</v>
      </c>
      <c r="L442" s="172"/>
    </row>
    <row r="443" spans="1:12" ht="51">
      <c r="A443" s="170">
        <v>409</v>
      </c>
      <c r="B443" s="206" t="s">
        <v>1159</v>
      </c>
      <c r="C443" s="210">
        <v>41118</v>
      </c>
      <c r="D443" s="210">
        <v>41143</v>
      </c>
      <c r="E443" s="171">
        <v>1</v>
      </c>
      <c r="F443" s="211" t="s">
        <v>1151</v>
      </c>
      <c r="G443" s="205">
        <v>1879</v>
      </c>
      <c r="H443" s="206">
        <v>38805</v>
      </c>
      <c r="I443" s="214">
        <v>120612093100090</v>
      </c>
      <c r="J443" s="332" t="s">
        <v>1124</v>
      </c>
      <c r="K443" s="206" t="s">
        <v>1570</v>
      </c>
      <c r="L443" s="172"/>
    </row>
    <row r="444" spans="1:12" ht="51">
      <c r="A444" s="170">
        <v>410</v>
      </c>
      <c r="B444" s="206" t="s">
        <v>1159</v>
      </c>
      <c r="C444" s="210">
        <v>41118</v>
      </c>
      <c r="D444" s="210">
        <v>41143</v>
      </c>
      <c r="E444" s="171">
        <v>1</v>
      </c>
      <c r="F444" s="211" t="s">
        <v>1151</v>
      </c>
      <c r="G444" s="205">
        <v>1879</v>
      </c>
      <c r="H444" s="206">
        <v>38806</v>
      </c>
      <c r="I444" s="214">
        <v>120612093100097</v>
      </c>
      <c r="J444" s="332" t="s">
        <v>1124</v>
      </c>
      <c r="K444" s="206" t="s">
        <v>1570</v>
      </c>
      <c r="L444" s="172"/>
    </row>
    <row r="445" spans="1:12" ht="51">
      <c r="A445" s="170">
        <v>411</v>
      </c>
      <c r="B445" s="206" t="s">
        <v>1159</v>
      </c>
      <c r="C445" s="210">
        <v>41118</v>
      </c>
      <c r="D445" s="210">
        <v>41143</v>
      </c>
      <c r="E445" s="171">
        <v>1</v>
      </c>
      <c r="F445" s="211" t="s">
        <v>1151</v>
      </c>
      <c r="G445" s="205">
        <v>1879</v>
      </c>
      <c r="H445" s="206">
        <v>38807</v>
      </c>
      <c r="I445" s="214">
        <v>120612093100099</v>
      </c>
      <c r="J445" s="332" t="s">
        <v>1124</v>
      </c>
      <c r="K445" s="206" t="s">
        <v>1570</v>
      </c>
      <c r="L445" s="172"/>
    </row>
    <row r="446" spans="1:12" ht="51">
      <c r="A446" s="170">
        <v>412</v>
      </c>
      <c r="B446" s="206" t="s">
        <v>1159</v>
      </c>
      <c r="C446" s="210">
        <v>41118</v>
      </c>
      <c r="D446" s="210">
        <v>41143</v>
      </c>
      <c r="E446" s="171">
        <v>1</v>
      </c>
      <c r="F446" s="211" t="s">
        <v>1151</v>
      </c>
      <c r="G446" s="205">
        <v>1879</v>
      </c>
      <c r="H446" s="206">
        <v>38808</v>
      </c>
      <c r="I446" s="214">
        <v>120612093100103</v>
      </c>
      <c r="J446" s="332" t="s">
        <v>1124</v>
      </c>
      <c r="K446" s="206" t="s">
        <v>1570</v>
      </c>
      <c r="L446" s="172"/>
    </row>
    <row r="447" spans="1:12" ht="51">
      <c r="A447" s="170">
        <v>413</v>
      </c>
      <c r="B447" s="206" t="s">
        <v>1159</v>
      </c>
      <c r="C447" s="210">
        <v>41118</v>
      </c>
      <c r="D447" s="210">
        <v>41143</v>
      </c>
      <c r="E447" s="171">
        <v>1</v>
      </c>
      <c r="F447" s="211" t="s">
        <v>1151</v>
      </c>
      <c r="G447" s="205">
        <v>1879</v>
      </c>
      <c r="H447" s="206">
        <v>38809</v>
      </c>
      <c r="I447" s="214">
        <v>120612093100098</v>
      </c>
      <c r="J447" s="332" t="s">
        <v>1124</v>
      </c>
      <c r="K447" s="206" t="s">
        <v>1570</v>
      </c>
      <c r="L447" s="172"/>
    </row>
    <row r="448" spans="1:12" ht="51">
      <c r="A448" s="170">
        <v>414</v>
      </c>
      <c r="B448" s="206" t="s">
        <v>1159</v>
      </c>
      <c r="C448" s="210">
        <v>41118</v>
      </c>
      <c r="D448" s="210">
        <v>41143</v>
      </c>
      <c r="E448" s="171">
        <v>1</v>
      </c>
      <c r="F448" s="211" t="s">
        <v>1151</v>
      </c>
      <c r="G448" s="205">
        <v>1879</v>
      </c>
      <c r="H448" s="206">
        <v>38810</v>
      </c>
      <c r="I448" s="214">
        <v>120612093100096</v>
      </c>
      <c r="J448" s="332" t="s">
        <v>1124</v>
      </c>
      <c r="K448" s="206" t="s">
        <v>1570</v>
      </c>
      <c r="L448" s="172"/>
    </row>
    <row r="449" spans="1:12" ht="51">
      <c r="A449" s="170">
        <v>415</v>
      </c>
      <c r="B449" s="206" t="s">
        <v>1159</v>
      </c>
      <c r="C449" s="210">
        <v>41118</v>
      </c>
      <c r="D449" s="210">
        <v>41143</v>
      </c>
      <c r="E449" s="171">
        <v>1</v>
      </c>
      <c r="F449" s="211" t="s">
        <v>1151</v>
      </c>
      <c r="G449" s="205">
        <v>1879</v>
      </c>
      <c r="H449" s="206">
        <v>38811</v>
      </c>
      <c r="I449" s="214">
        <v>120612093100100</v>
      </c>
      <c r="J449" s="332" t="s">
        <v>1124</v>
      </c>
      <c r="K449" s="206" t="s">
        <v>1570</v>
      </c>
      <c r="L449" s="172"/>
    </row>
    <row r="450" spans="1:12" ht="51">
      <c r="A450" s="170">
        <v>416</v>
      </c>
      <c r="B450" s="206" t="s">
        <v>1159</v>
      </c>
      <c r="C450" s="210">
        <v>41118</v>
      </c>
      <c r="D450" s="210">
        <v>41143</v>
      </c>
      <c r="E450" s="171">
        <v>1</v>
      </c>
      <c r="F450" s="211" t="s">
        <v>1151</v>
      </c>
      <c r="G450" s="205">
        <v>1879</v>
      </c>
      <c r="H450" s="206">
        <v>38812</v>
      </c>
      <c r="I450" s="214">
        <v>120612093100101</v>
      </c>
      <c r="J450" s="332" t="s">
        <v>1124</v>
      </c>
      <c r="K450" s="206" t="s">
        <v>1570</v>
      </c>
      <c r="L450" s="172"/>
    </row>
    <row r="451" spans="1:12" ht="51">
      <c r="A451" s="170">
        <v>417</v>
      </c>
      <c r="B451" s="206" t="s">
        <v>1159</v>
      </c>
      <c r="C451" s="210">
        <v>41118</v>
      </c>
      <c r="D451" s="210">
        <v>41143</v>
      </c>
      <c r="E451" s="171">
        <v>1</v>
      </c>
      <c r="F451" s="211" t="s">
        <v>1151</v>
      </c>
      <c r="G451" s="205">
        <v>1879</v>
      </c>
      <c r="H451" s="206">
        <v>38813</v>
      </c>
      <c r="I451" s="214">
        <v>120612093100102</v>
      </c>
      <c r="J451" s="333" t="s">
        <v>1124</v>
      </c>
      <c r="K451" s="206" t="s">
        <v>1570</v>
      </c>
      <c r="L451" s="172"/>
    </row>
    <row r="452" spans="1:12" ht="59.25" customHeight="1">
      <c r="A452" s="170">
        <v>418</v>
      </c>
      <c r="B452" s="206" t="s">
        <v>1160</v>
      </c>
      <c r="C452" s="210">
        <v>41101</v>
      </c>
      <c r="D452" s="210">
        <v>41242</v>
      </c>
      <c r="E452" s="171">
        <v>1</v>
      </c>
      <c r="F452" s="249" t="s">
        <v>1152</v>
      </c>
      <c r="G452" s="205">
        <v>5500</v>
      </c>
      <c r="H452" s="206">
        <v>40420</v>
      </c>
      <c r="I452" s="214" t="s">
        <v>1434</v>
      </c>
      <c r="J452" s="333" t="s">
        <v>559</v>
      </c>
      <c r="K452" s="206" t="s">
        <v>1567</v>
      </c>
      <c r="L452" s="172"/>
    </row>
    <row r="453" spans="1:12" ht="74.25" customHeight="1">
      <c r="A453" s="170">
        <v>419</v>
      </c>
      <c r="B453" s="206" t="s">
        <v>1160</v>
      </c>
      <c r="C453" s="210">
        <v>41101</v>
      </c>
      <c r="D453" s="210">
        <v>41242</v>
      </c>
      <c r="E453" s="171">
        <v>1</v>
      </c>
      <c r="F453" s="249" t="s">
        <v>1152</v>
      </c>
      <c r="G453" s="205">
        <v>5500</v>
      </c>
      <c r="H453" s="206">
        <v>40421</v>
      </c>
      <c r="I453" s="262" t="s">
        <v>1435</v>
      </c>
      <c r="J453" s="333" t="s">
        <v>559</v>
      </c>
      <c r="K453" s="206" t="s">
        <v>1567</v>
      </c>
      <c r="L453" s="172"/>
    </row>
    <row r="454" spans="1:12" ht="75" customHeight="1">
      <c r="A454" s="170">
        <v>420</v>
      </c>
      <c r="B454" s="206" t="s">
        <v>1160</v>
      </c>
      <c r="C454" s="210">
        <v>41101</v>
      </c>
      <c r="D454" s="210">
        <v>41242</v>
      </c>
      <c r="E454" s="171">
        <v>1</v>
      </c>
      <c r="F454" s="249" t="s">
        <v>1152</v>
      </c>
      <c r="G454" s="205">
        <v>5500</v>
      </c>
      <c r="H454" s="206">
        <v>40422</v>
      </c>
      <c r="I454" s="262" t="s">
        <v>1436</v>
      </c>
      <c r="J454" s="333" t="s">
        <v>559</v>
      </c>
      <c r="K454" s="206" t="s">
        <v>1567</v>
      </c>
      <c r="L454" s="172"/>
    </row>
    <row r="455" spans="1:12" ht="59.25" customHeight="1">
      <c r="A455" s="170">
        <v>421</v>
      </c>
      <c r="B455" s="206" t="s">
        <v>1160</v>
      </c>
      <c r="C455" s="210">
        <v>41101</v>
      </c>
      <c r="D455" s="210">
        <v>41242</v>
      </c>
      <c r="E455" s="171">
        <v>1</v>
      </c>
      <c r="F455" s="249" t="s">
        <v>1152</v>
      </c>
      <c r="G455" s="205">
        <v>5500</v>
      </c>
      <c r="H455" s="206">
        <v>40423</v>
      </c>
      <c r="I455" s="262" t="s">
        <v>1437</v>
      </c>
      <c r="J455" s="333" t="s">
        <v>559</v>
      </c>
      <c r="K455" s="206" t="s">
        <v>1567</v>
      </c>
      <c r="L455" s="172"/>
    </row>
    <row r="456" spans="1:12" ht="35.25" customHeight="1">
      <c r="A456" s="170">
        <v>422</v>
      </c>
      <c r="B456" s="206" t="s">
        <v>1091</v>
      </c>
      <c r="C456" s="210">
        <v>41108</v>
      </c>
      <c r="D456" s="210">
        <v>41143</v>
      </c>
      <c r="E456" s="171">
        <v>2</v>
      </c>
      <c r="F456" s="211" t="s">
        <v>1153</v>
      </c>
      <c r="G456" s="205">
        <v>59900</v>
      </c>
      <c r="H456" s="206">
        <v>39529</v>
      </c>
      <c r="I456" s="213" t="s">
        <v>1154</v>
      </c>
      <c r="J456" s="333" t="s">
        <v>1155</v>
      </c>
      <c r="K456" s="206" t="s">
        <v>1570</v>
      </c>
      <c r="L456" s="172"/>
    </row>
    <row r="457" spans="1:12" ht="83.25" customHeight="1">
      <c r="A457" s="170">
        <v>423</v>
      </c>
      <c r="B457" s="206" t="s">
        <v>1100</v>
      </c>
      <c r="C457" s="210">
        <v>41172</v>
      </c>
      <c r="D457" s="210">
        <v>41183</v>
      </c>
      <c r="E457" s="171">
        <v>1</v>
      </c>
      <c r="F457" s="248" t="s">
        <v>1395</v>
      </c>
      <c r="G457" s="205">
        <v>9000</v>
      </c>
      <c r="H457" s="206" t="s">
        <v>1166</v>
      </c>
      <c r="I457" s="215" t="s">
        <v>1162</v>
      </c>
      <c r="J457" s="333" t="s">
        <v>1124</v>
      </c>
      <c r="K457" s="206" t="s">
        <v>1570</v>
      </c>
      <c r="L457" s="172"/>
    </row>
    <row r="458" spans="1:12" ht="84" customHeight="1">
      <c r="A458" s="170">
        <v>424</v>
      </c>
      <c r="B458" s="206" t="s">
        <v>1100</v>
      </c>
      <c r="C458" s="210">
        <v>41172</v>
      </c>
      <c r="D458" s="210">
        <v>41183</v>
      </c>
      <c r="E458" s="171">
        <v>1</v>
      </c>
      <c r="F458" s="248" t="s">
        <v>1395</v>
      </c>
      <c r="G458" s="205">
        <v>9000</v>
      </c>
      <c r="H458" s="206" t="s">
        <v>1166</v>
      </c>
      <c r="I458" s="215" t="s">
        <v>1163</v>
      </c>
      <c r="J458" s="333" t="s">
        <v>1124</v>
      </c>
      <c r="K458" s="206" t="s">
        <v>1570</v>
      </c>
      <c r="L458" s="172"/>
    </row>
    <row r="459" spans="1:12" ht="82.5" customHeight="1">
      <c r="A459" s="170">
        <v>425</v>
      </c>
      <c r="B459" s="206" t="s">
        <v>1100</v>
      </c>
      <c r="C459" s="210">
        <v>41172</v>
      </c>
      <c r="D459" s="210">
        <v>41183</v>
      </c>
      <c r="E459" s="171">
        <v>1</v>
      </c>
      <c r="F459" s="248" t="s">
        <v>1395</v>
      </c>
      <c r="G459" s="205">
        <v>9000</v>
      </c>
      <c r="H459" s="206" t="s">
        <v>1166</v>
      </c>
      <c r="I459" s="215" t="s">
        <v>1164</v>
      </c>
      <c r="J459" s="333" t="s">
        <v>1124</v>
      </c>
      <c r="K459" s="206" t="s">
        <v>1570</v>
      </c>
      <c r="L459" s="172"/>
    </row>
    <row r="460" spans="1:12" ht="87" customHeight="1">
      <c r="A460" s="170">
        <v>426</v>
      </c>
      <c r="B460" s="206" t="s">
        <v>1100</v>
      </c>
      <c r="C460" s="210">
        <v>41172</v>
      </c>
      <c r="D460" s="210">
        <v>41183</v>
      </c>
      <c r="E460" s="171">
        <v>1</v>
      </c>
      <c r="F460" s="248" t="s">
        <v>1395</v>
      </c>
      <c r="G460" s="205">
        <v>9000</v>
      </c>
      <c r="H460" s="206" t="s">
        <v>1166</v>
      </c>
      <c r="I460" s="215" t="s">
        <v>1165</v>
      </c>
      <c r="J460" s="333" t="s">
        <v>1124</v>
      </c>
      <c r="K460" s="206" t="s">
        <v>1570</v>
      </c>
      <c r="L460" s="172"/>
    </row>
    <row r="461" spans="1:12" ht="81.75" customHeight="1">
      <c r="A461" s="170">
        <v>427</v>
      </c>
      <c r="B461" s="206" t="s">
        <v>1161</v>
      </c>
      <c r="C461" s="210">
        <v>41234</v>
      </c>
      <c r="D461" s="210">
        <v>41248</v>
      </c>
      <c r="E461" s="171">
        <v>1</v>
      </c>
      <c r="F461" s="248" t="s">
        <v>1395</v>
      </c>
      <c r="G461" s="205">
        <v>9000</v>
      </c>
      <c r="H461" s="206" t="s">
        <v>1166</v>
      </c>
      <c r="I461" s="215" t="s">
        <v>1397</v>
      </c>
      <c r="J461" s="333" t="s">
        <v>1124</v>
      </c>
      <c r="K461" s="206" t="s">
        <v>1570</v>
      </c>
      <c r="L461" s="172"/>
    </row>
    <row r="462" spans="1:12" ht="92.25" customHeight="1">
      <c r="A462" s="170">
        <v>428</v>
      </c>
      <c r="B462" s="206" t="s">
        <v>1157</v>
      </c>
      <c r="C462" s="210">
        <v>41101</v>
      </c>
      <c r="D462" s="210">
        <v>41326</v>
      </c>
      <c r="E462" s="171">
        <v>1</v>
      </c>
      <c r="F462" s="206" t="s">
        <v>1439</v>
      </c>
      <c r="G462" s="205">
        <v>4300</v>
      </c>
      <c r="H462" s="206">
        <v>40459</v>
      </c>
      <c r="I462" s="334" t="s">
        <v>1568</v>
      </c>
      <c r="J462" s="208" t="s">
        <v>548</v>
      </c>
      <c r="K462" s="206" t="s">
        <v>1567</v>
      </c>
      <c r="L462" s="172"/>
    </row>
    <row r="463" spans="1:12" ht="96" customHeight="1">
      <c r="A463" s="170">
        <v>429</v>
      </c>
      <c r="B463" s="206" t="s">
        <v>1156</v>
      </c>
      <c r="C463" s="210">
        <v>41101</v>
      </c>
      <c r="D463" s="210">
        <v>41326</v>
      </c>
      <c r="E463" s="171">
        <v>1</v>
      </c>
      <c r="F463" s="206" t="s">
        <v>1439</v>
      </c>
      <c r="G463" s="205">
        <v>4300</v>
      </c>
      <c r="H463" s="206">
        <v>40460</v>
      </c>
      <c r="I463" s="334" t="s">
        <v>1479</v>
      </c>
      <c r="J463" s="208" t="s">
        <v>548</v>
      </c>
      <c r="K463" s="206" t="s">
        <v>1567</v>
      </c>
      <c r="L463" s="172"/>
    </row>
    <row r="464" spans="1:12" ht="99" customHeight="1">
      <c r="A464" s="170">
        <v>430</v>
      </c>
      <c r="B464" s="206" t="s">
        <v>1156</v>
      </c>
      <c r="C464" s="210">
        <v>41101</v>
      </c>
      <c r="D464" s="210">
        <v>41326</v>
      </c>
      <c r="E464" s="171">
        <v>1</v>
      </c>
      <c r="F464" s="206" t="s">
        <v>1439</v>
      </c>
      <c r="G464" s="205">
        <v>4300</v>
      </c>
      <c r="H464" s="206">
        <v>40461</v>
      </c>
      <c r="I464" s="334" t="s">
        <v>1569</v>
      </c>
      <c r="J464" s="208" t="s">
        <v>548</v>
      </c>
      <c r="K464" s="206" t="s">
        <v>1567</v>
      </c>
      <c r="L464" s="172"/>
    </row>
  </sheetData>
  <sheetProtection selectLockedCells="1" selectUnlockedCells="1"/>
  <autoFilter ref="A34:K346"/>
  <mergeCells count="6">
    <mergeCell ref="A33:K33"/>
    <mergeCell ref="A1:K1"/>
    <mergeCell ref="A2:K2"/>
    <mergeCell ref="B3:K3"/>
    <mergeCell ref="A28:K28"/>
    <mergeCell ref="A29:K29"/>
  </mergeCells>
  <pageMargins left="0.26" right="0.19" top="0.23622047244094491" bottom="0.31496062992125984" header="0.51181102362204722" footer="0.51181102362204722"/>
  <pageSetup paperSize="9" scale="55"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O132"/>
  <sheetViews>
    <sheetView workbookViewId="0">
      <selection activeCell="I4" sqref="I4"/>
    </sheetView>
  </sheetViews>
  <sheetFormatPr defaultRowHeight="12.75"/>
  <cols>
    <col min="2" max="2" width="15.28515625" bestFit="1" customWidth="1"/>
    <col min="3" max="3" width="8.140625" style="247" bestFit="1" customWidth="1"/>
    <col min="4" max="4" width="42.7109375" customWidth="1"/>
    <col min="5" max="5" width="17.5703125" bestFit="1" customWidth="1"/>
    <col min="6" max="6" width="8.42578125" bestFit="1" customWidth="1"/>
    <col min="7" max="7" width="13.85546875" bestFit="1" customWidth="1"/>
    <col min="8" max="8" width="11.42578125" customWidth="1"/>
    <col min="9" max="9" width="22.140625" customWidth="1"/>
    <col min="10" max="10" width="14" customWidth="1"/>
    <col min="11" max="11" width="10.7109375" customWidth="1"/>
    <col min="12" max="12" width="0" hidden="1" customWidth="1"/>
    <col min="13" max="13" width="17.5703125" hidden="1" customWidth="1"/>
    <col min="14" max="15" width="0" hidden="1" customWidth="1"/>
  </cols>
  <sheetData>
    <row r="1" spans="1:15" ht="18">
      <c r="A1" s="338" t="s">
        <v>1428</v>
      </c>
      <c r="B1" s="338"/>
      <c r="C1" s="338"/>
      <c r="D1" s="338"/>
      <c r="E1" s="338"/>
      <c r="F1" s="338"/>
      <c r="G1" s="338"/>
      <c r="H1" s="338"/>
      <c r="I1" s="338"/>
      <c r="J1" s="338"/>
      <c r="K1" s="338"/>
    </row>
    <row r="2" spans="1:15" ht="18">
      <c r="A2" s="338" t="s">
        <v>1394</v>
      </c>
      <c r="B2" s="338"/>
      <c r="C2" s="338"/>
      <c r="D2" s="338"/>
      <c r="E2" s="338"/>
      <c r="F2" s="338"/>
      <c r="G2" s="338"/>
      <c r="H2" s="338"/>
      <c r="I2" s="338"/>
      <c r="J2" s="338"/>
      <c r="K2" s="338"/>
    </row>
    <row r="5" spans="1:15" ht="60">
      <c r="A5" s="93" t="s">
        <v>1167</v>
      </c>
      <c r="B5" s="93" t="s">
        <v>1168</v>
      </c>
      <c r="C5" s="93" t="s">
        <v>1169</v>
      </c>
      <c r="D5" s="93" t="s">
        <v>1170</v>
      </c>
      <c r="E5" s="93" t="s">
        <v>1171</v>
      </c>
      <c r="F5" s="93" t="s">
        <v>1172</v>
      </c>
      <c r="G5" s="93" t="s">
        <v>1173</v>
      </c>
      <c r="H5" s="93" t="s">
        <v>1174</v>
      </c>
      <c r="I5" s="93" t="s">
        <v>1175</v>
      </c>
      <c r="J5" s="93" t="s">
        <v>1174</v>
      </c>
      <c r="K5" s="93" t="s">
        <v>1176</v>
      </c>
      <c r="L5" s="229"/>
      <c r="M5" s="229"/>
      <c r="N5" s="216"/>
      <c r="O5" s="216"/>
    </row>
    <row r="6" spans="1:15" ht="56.25">
      <c r="A6" s="238">
        <v>1</v>
      </c>
      <c r="B6" s="239" t="s">
        <v>1177</v>
      </c>
      <c r="C6" s="246" t="s">
        <v>1178</v>
      </c>
      <c r="D6" s="244" t="s">
        <v>1179</v>
      </c>
      <c r="E6" s="240" t="s">
        <v>1180</v>
      </c>
      <c r="F6" s="240" t="s">
        <v>1181</v>
      </c>
      <c r="G6" s="245" t="s">
        <v>1182</v>
      </c>
      <c r="H6" s="242">
        <v>41096</v>
      </c>
      <c r="I6" s="241" t="s">
        <v>1183</v>
      </c>
      <c r="J6" s="242">
        <v>41096</v>
      </c>
      <c r="K6" s="243">
        <v>1201.5</v>
      </c>
      <c r="L6" s="230">
        <v>324</v>
      </c>
      <c r="M6" s="230" t="s">
        <v>1184</v>
      </c>
      <c r="N6" s="231">
        <v>1201.5</v>
      </c>
      <c r="O6" s="231">
        <f>SUM(K6:K7)</f>
        <v>1942.09</v>
      </c>
    </row>
    <row r="7" spans="1:15" ht="56.25">
      <c r="A7" s="238">
        <v>2</v>
      </c>
      <c r="B7" s="239" t="s">
        <v>1177</v>
      </c>
      <c r="C7" s="246" t="s">
        <v>1178</v>
      </c>
      <c r="D7" s="244" t="s">
        <v>1185</v>
      </c>
      <c r="E7" s="240" t="s">
        <v>1186</v>
      </c>
      <c r="F7" s="240" t="s">
        <v>1181</v>
      </c>
      <c r="G7" s="245" t="s">
        <v>1182</v>
      </c>
      <c r="H7" s="242">
        <v>41096</v>
      </c>
      <c r="I7" s="241" t="s">
        <v>1187</v>
      </c>
      <c r="J7" s="242">
        <v>41096</v>
      </c>
      <c r="K7" s="243">
        <v>740.58999999999992</v>
      </c>
      <c r="L7" s="230">
        <v>324</v>
      </c>
      <c r="M7" s="230" t="s">
        <v>1184</v>
      </c>
      <c r="N7" s="231">
        <f>1071</f>
        <v>1071</v>
      </c>
      <c r="O7" s="231">
        <f>N6+N7-P7</f>
        <v>2272.5</v>
      </c>
    </row>
    <row r="8" spans="1:15" ht="56.25">
      <c r="A8" s="238">
        <v>3</v>
      </c>
      <c r="B8" s="239" t="str">
        <f>B7</f>
        <v>2 IMPREVISTOS</v>
      </c>
      <c r="C8" s="246" t="s">
        <v>1178</v>
      </c>
      <c r="D8" s="244" t="s">
        <v>1188</v>
      </c>
      <c r="E8" s="240" t="s">
        <v>1189</v>
      </c>
      <c r="F8" s="240" t="s">
        <v>1181</v>
      </c>
      <c r="G8" s="245" t="s">
        <v>1190</v>
      </c>
      <c r="H8" s="242">
        <v>41096</v>
      </c>
      <c r="I8" s="241" t="s">
        <v>1191</v>
      </c>
      <c r="J8" s="242">
        <v>41096</v>
      </c>
      <c r="K8" s="243">
        <v>1309</v>
      </c>
      <c r="L8" s="230">
        <v>325</v>
      </c>
      <c r="M8" s="230" t="s">
        <v>1184</v>
      </c>
      <c r="N8" s="217"/>
      <c r="O8" s="217"/>
    </row>
    <row r="9" spans="1:15" ht="56.25">
      <c r="A9" s="238">
        <v>4</v>
      </c>
      <c r="B9" s="239" t="s">
        <v>1177</v>
      </c>
      <c r="C9" s="246" t="s">
        <v>1178</v>
      </c>
      <c r="D9" s="244" t="s">
        <v>1192</v>
      </c>
      <c r="E9" s="240" t="s">
        <v>1193</v>
      </c>
      <c r="F9" s="240" t="s">
        <v>1181</v>
      </c>
      <c r="G9" s="245" t="s">
        <v>1190</v>
      </c>
      <c r="H9" s="242">
        <v>41096</v>
      </c>
      <c r="I9" s="241" t="s">
        <v>1194</v>
      </c>
      <c r="J9" s="242">
        <v>41096</v>
      </c>
      <c r="K9" s="243">
        <v>1045</v>
      </c>
      <c r="L9" s="230">
        <v>325</v>
      </c>
      <c r="M9" s="230" t="s">
        <v>1184</v>
      </c>
      <c r="N9" s="217"/>
      <c r="O9" s="217"/>
    </row>
    <row r="10" spans="1:15" ht="56.25">
      <c r="A10" s="238">
        <v>5</v>
      </c>
      <c r="B10" s="239" t="s">
        <v>1177</v>
      </c>
      <c r="C10" s="246" t="s">
        <v>1178</v>
      </c>
      <c r="D10" s="244" t="s">
        <v>1195</v>
      </c>
      <c r="E10" s="240" t="s">
        <v>1196</v>
      </c>
      <c r="F10" s="240" t="s">
        <v>1181</v>
      </c>
      <c r="G10" s="245" t="s">
        <v>1190</v>
      </c>
      <c r="H10" s="242">
        <v>41096</v>
      </c>
      <c r="I10" s="241" t="s">
        <v>1197</v>
      </c>
      <c r="J10" s="242">
        <v>41096</v>
      </c>
      <c r="K10" s="243">
        <v>1309</v>
      </c>
      <c r="L10" s="230">
        <v>325</v>
      </c>
      <c r="M10" s="230" t="s">
        <v>1184</v>
      </c>
      <c r="N10" s="217"/>
      <c r="O10" s="217"/>
    </row>
    <row r="11" spans="1:15" ht="56.25">
      <c r="A11" s="238">
        <v>6</v>
      </c>
      <c r="B11" s="239" t="str">
        <f>B10</f>
        <v>2 IMPREVISTOS</v>
      </c>
      <c r="C11" s="246" t="s">
        <v>1178</v>
      </c>
      <c r="D11" s="244" t="s">
        <v>1198</v>
      </c>
      <c r="E11" s="240" t="s">
        <v>1199</v>
      </c>
      <c r="F11" s="240" t="s">
        <v>1181</v>
      </c>
      <c r="G11" s="245" t="s">
        <v>1190</v>
      </c>
      <c r="H11" s="242">
        <v>41096</v>
      </c>
      <c r="I11" s="241" t="s">
        <v>1191</v>
      </c>
      <c r="J11" s="242">
        <v>41096</v>
      </c>
      <c r="K11" s="243">
        <v>1468.5</v>
      </c>
      <c r="L11" s="230">
        <v>325</v>
      </c>
      <c r="M11" s="230" t="s">
        <v>1184</v>
      </c>
      <c r="N11" s="217"/>
      <c r="O11" s="217"/>
    </row>
    <row r="12" spans="1:15" ht="56.25">
      <c r="A12" s="238">
        <v>7</v>
      </c>
      <c r="B12" s="239" t="s">
        <v>1177</v>
      </c>
      <c r="C12" s="246" t="s">
        <v>1200</v>
      </c>
      <c r="D12" s="244" t="s">
        <v>1201</v>
      </c>
      <c r="E12" s="240" t="s">
        <v>1202</v>
      </c>
      <c r="F12" s="240" t="s">
        <v>1203</v>
      </c>
      <c r="G12" s="245" t="s">
        <v>1204</v>
      </c>
      <c r="H12" s="242">
        <v>41103</v>
      </c>
      <c r="I12" s="241" t="s">
        <v>1205</v>
      </c>
      <c r="J12" s="242">
        <v>41103</v>
      </c>
      <c r="K12" s="243">
        <v>600.6</v>
      </c>
      <c r="L12" s="230">
        <v>323</v>
      </c>
      <c r="M12" s="230" t="s">
        <v>1184</v>
      </c>
      <c r="N12" s="216"/>
      <c r="O12" s="216"/>
    </row>
    <row r="13" spans="1:15" ht="56.25">
      <c r="A13" s="238">
        <v>8</v>
      </c>
      <c r="B13" s="239" t="s">
        <v>1177</v>
      </c>
      <c r="C13" s="246" t="s">
        <v>1178</v>
      </c>
      <c r="D13" s="244" t="s">
        <v>1179</v>
      </c>
      <c r="E13" s="240" t="s">
        <v>1180</v>
      </c>
      <c r="F13" s="240" t="s">
        <v>1181</v>
      </c>
      <c r="G13" s="245" t="s">
        <v>1206</v>
      </c>
      <c r="H13" s="242">
        <v>41113</v>
      </c>
      <c r="I13" s="241" t="s">
        <v>1207</v>
      </c>
      <c r="J13" s="242">
        <v>41113</v>
      </c>
      <c r="K13" s="243">
        <v>1068</v>
      </c>
      <c r="L13" s="230">
        <v>328</v>
      </c>
      <c r="M13" s="230" t="s">
        <v>1184</v>
      </c>
      <c r="N13" s="217"/>
      <c r="O13" s="217"/>
    </row>
    <row r="14" spans="1:15" ht="56.25">
      <c r="A14" s="238">
        <v>9</v>
      </c>
      <c r="B14" s="239" t="s">
        <v>1177</v>
      </c>
      <c r="C14" s="246" t="s">
        <v>1178</v>
      </c>
      <c r="D14" s="244" t="s">
        <v>1208</v>
      </c>
      <c r="E14" s="240" t="s">
        <v>1209</v>
      </c>
      <c r="F14" s="240" t="s">
        <v>1181</v>
      </c>
      <c r="G14" s="245" t="s">
        <v>1206</v>
      </c>
      <c r="H14" s="242">
        <v>41113</v>
      </c>
      <c r="I14" s="241" t="s">
        <v>1210</v>
      </c>
      <c r="J14" s="242">
        <v>41113</v>
      </c>
      <c r="K14" s="243">
        <v>952</v>
      </c>
      <c r="L14" s="230">
        <v>328</v>
      </c>
      <c r="M14" s="230" t="s">
        <v>1184</v>
      </c>
      <c r="N14" s="216"/>
      <c r="O14" s="216"/>
    </row>
    <row r="15" spans="1:15" ht="56.25">
      <c r="A15" s="238">
        <v>10</v>
      </c>
      <c r="B15" s="239" t="str">
        <f>B14</f>
        <v>2 IMPREVISTOS</v>
      </c>
      <c r="C15" s="246" t="s">
        <v>1178</v>
      </c>
      <c r="D15" s="244" t="s">
        <v>1211</v>
      </c>
      <c r="E15" s="240" t="s">
        <v>1212</v>
      </c>
      <c r="F15" s="240" t="s">
        <v>1181</v>
      </c>
      <c r="G15" s="245" t="s">
        <v>1206</v>
      </c>
      <c r="H15" s="242">
        <v>41113</v>
      </c>
      <c r="I15" s="241" t="s">
        <v>1213</v>
      </c>
      <c r="J15" s="242">
        <v>41113</v>
      </c>
      <c r="K15" s="243">
        <v>952</v>
      </c>
      <c r="L15" s="230">
        <v>328</v>
      </c>
      <c r="M15" s="230" t="s">
        <v>1184</v>
      </c>
      <c r="N15" s="216"/>
      <c r="O15" s="216"/>
    </row>
    <row r="16" spans="1:15" ht="56.25">
      <c r="A16" s="238">
        <v>11</v>
      </c>
      <c r="B16" s="239" t="s">
        <v>1177</v>
      </c>
      <c r="C16" s="246" t="s">
        <v>1178</v>
      </c>
      <c r="D16" s="244" t="s">
        <v>1214</v>
      </c>
      <c r="E16" s="240" t="s">
        <v>1215</v>
      </c>
      <c r="F16" s="240" t="s">
        <v>1181</v>
      </c>
      <c r="G16" s="245" t="s">
        <v>1206</v>
      </c>
      <c r="H16" s="242">
        <v>41113</v>
      </c>
      <c r="I16" s="241" t="s">
        <v>1216</v>
      </c>
      <c r="J16" s="242">
        <v>41113</v>
      </c>
      <c r="K16" s="243">
        <v>952</v>
      </c>
      <c r="L16" s="230">
        <v>328</v>
      </c>
      <c r="M16" s="230" t="s">
        <v>1184</v>
      </c>
      <c r="N16" s="216"/>
      <c r="O16" s="216"/>
    </row>
    <row r="17" spans="1:15" ht="56.25">
      <c r="A17" s="238">
        <v>12</v>
      </c>
      <c r="B17" s="239" t="s">
        <v>1177</v>
      </c>
      <c r="C17" s="246" t="s">
        <v>1178</v>
      </c>
      <c r="D17" s="244" t="s">
        <v>1217</v>
      </c>
      <c r="E17" s="240" t="s">
        <v>1218</v>
      </c>
      <c r="F17" s="240" t="s">
        <v>1181</v>
      </c>
      <c r="G17" s="245" t="s">
        <v>1206</v>
      </c>
      <c r="H17" s="242">
        <v>41113</v>
      </c>
      <c r="I17" s="241" t="s">
        <v>1219</v>
      </c>
      <c r="J17" s="242">
        <v>41113</v>
      </c>
      <c r="K17" s="243">
        <v>952</v>
      </c>
      <c r="L17" s="230">
        <v>328</v>
      </c>
      <c r="M17" s="230" t="s">
        <v>1184</v>
      </c>
      <c r="N17" s="216"/>
      <c r="O17" s="216"/>
    </row>
    <row r="18" spans="1:15" ht="56.25">
      <c r="A18" s="238">
        <v>13</v>
      </c>
      <c r="B18" s="239" t="str">
        <f>B17</f>
        <v>2 IMPREVISTOS</v>
      </c>
      <c r="C18" s="246" t="s">
        <v>1178</v>
      </c>
      <c r="D18" s="244" t="s">
        <v>1220</v>
      </c>
      <c r="E18" s="240" t="s">
        <v>1221</v>
      </c>
      <c r="F18" s="240" t="s">
        <v>1181</v>
      </c>
      <c r="G18" s="245" t="s">
        <v>1206</v>
      </c>
      <c r="H18" s="242">
        <v>41113</v>
      </c>
      <c r="I18" s="241" t="s">
        <v>1222</v>
      </c>
      <c r="J18" s="242">
        <v>41113</v>
      </c>
      <c r="K18" s="243">
        <v>952</v>
      </c>
      <c r="L18" s="230">
        <v>328</v>
      </c>
      <c r="M18" s="230" t="s">
        <v>1184</v>
      </c>
      <c r="N18" s="216"/>
      <c r="O18" s="216"/>
    </row>
    <row r="19" spans="1:15" ht="56.25">
      <c r="A19" s="238">
        <v>14</v>
      </c>
      <c r="B19" s="239" t="s">
        <v>1177</v>
      </c>
      <c r="C19" s="246" t="s">
        <v>1178</v>
      </c>
      <c r="D19" s="244" t="s">
        <v>1223</v>
      </c>
      <c r="E19" s="240" t="s">
        <v>1224</v>
      </c>
      <c r="F19" s="240" t="s">
        <v>1181</v>
      </c>
      <c r="G19" s="245" t="s">
        <v>1206</v>
      </c>
      <c r="H19" s="242">
        <v>41113</v>
      </c>
      <c r="I19" s="241" t="s">
        <v>1225</v>
      </c>
      <c r="J19" s="242">
        <v>41113</v>
      </c>
      <c r="K19" s="243">
        <v>1068</v>
      </c>
      <c r="L19" s="230">
        <v>328</v>
      </c>
      <c r="M19" s="230" t="s">
        <v>1184</v>
      </c>
      <c r="N19" s="216"/>
      <c r="O19" s="216"/>
    </row>
    <row r="20" spans="1:15" ht="56.25">
      <c r="A20" s="238">
        <v>15</v>
      </c>
      <c r="B20" s="239" t="s">
        <v>1177</v>
      </c>
      <c r="C20" s="246" t="s">
        <v>1178</v>
      </c>
      <c r="D20" s="244" t="s">
        <v>1226</v>
      </c>
      <c r="E20" s="240" t="s">
        <v>1227</v>
      </c>
      <c r="F20" s="240" t="s">
        <v>1181</v>
      </c>
      <c r="G20" s="245" t="s">
        <v>1206</v>
      </c>
      <c r="H20" s="242">
        <v>41113</v>
      </c>
      <c r="I20" s="241" t="s">
        <v>1228</v>
      </c>
      <c r="J20" s="242">
        <v>41113</v>
      </c>
      <c r="K20" s="243">
        <v>952</v>
      </c>
      <c r="L20" s="230">
        <v>328</v>
      </c>
      <c r="M20" s="230" t="s">
        <v>1184</v>
      </c>
      <c r="N20" s="216"/>
      <c r="O20" s="216"/>
    </row>
    <row r="21" spans="1:15" ht="56.25">
      <c r="A21" s="238">
        <v>16</v>
      </c>
      <c r="B21" s="239" t="str">
        <f>B20</f>
        <v>2 IMPREVISTOS</v>
      </c>
      <c r="C21" s="246" t="s">
        <v>1178</v>
      </c>
      <c r="D21" s="244" t="s">
        <v>1229</v>
      </c>
      <c r="E21" s="240" t="s">
        <v>1230</v>
      </c>
      <c r="F21" s="240" t="s">
        <v>1181</v>
      </c>
      <c r="G21" s="245" t="s">
        <v>1206</v>
      </c>
      <c r="H21" s="242">
        <v>41113</v>
      </c>
      <c r="I21" s="241" t="s">
        <v>1231</v>
      </c>
      <c r="J21" s="242">
        <v>41113</v>
      </c>
      <c r="K21" s="243">
        <v>760</v>
      </c>
      <c r="L21" s="230">
        <v>328</v>
      </c>
      <c r="M21" s="230" t="s">
        <v>1184</v>
      </c>
      <c r="N21" s="216"/>
      <c r="O21" s="216"/>
    </row>
    <row r="22" spans="1:15" ht="56.25">
      <c r="A22" s="238">
        <v>17</v>
      </c>
      <c r="B22" s="239" t="s">
        <v>1177</v>
      </c>
      <c r="C22" s="246" t="s">
        <v>1178</v>
      </c>
      <c r="D22" s="244" t="s">
        <v>1232</v>
      </c>
      <c r="E22" s="240" t="s">
        <v>1233</v>
      </c>
      <c r="F22" s="240" t="s">
        <v>1181</v>
      </c>
      <c r="G22" s="245" t="s">
        <v>1206</v>
      </c>
      <c r="H22" s="242">
        <v>41113</v>
      </c>
      <c r="I22" s="241" t="s">
        <v>1234</v>
      </c>
      <c r="J22" s="242">
        <v>41113</v>
      </c>
      <c r="K22" s="243">
        <v>1068</v>
      </c>
      <c r="L22" s="230">
        <v>328</v>
      </c>
      <c r="M22" s="230" t="s">
        <v>1184</v>
      </c>
      <c r="N22" s="216"/>
      <c r="O22" s="216"/>
    </row>
    <row r="23" spans="1:15" ht="56.25">
      <c r="A23" s="238">
        <v>18</v>
      </c>
      <c r="B23" s="239" t="s">
        <v>1177</v>
      </c>
      <c r="C23" s="246" t="s">
        <v>1178</v>
      </c>
      <c r="D23" s="244" t="s">
        <v>1185</v>
      </c>
      <c r="E23" s="240" t="s">
        <v>1186</v>
      </c>
      <c r="F23" s="240" t="s">
        <v>1181</v>
      </c>
      <c r="G23" s="245" t="s">
        <v>1206</v>
      </c>
      <c r="H23" s="242">
        <v>41113</v>
      </c>
      <c r="I23" s="241" t="s">
        <v>1235</v>
      </c>
      <c r="J23" s="242">
        <v>41113</v>
      </c>
      <c r="K23" s="243">
        <v>952</v>
      </c>
      <c r="L23" s="230">
        <v>328</v>
      </c>
      <c r="M23" s="230" t="s">
        <v>1184</v>
      </c>
      <c r="N23" s="216"/>
      <c r="O23" s="216"/>
    </row>
    <row r="24" spans="1:15" ht="56.25">
      <c r="A24" s="238">
        <v>19</v>
      </c>
      <c r="B24" s="239" t="str">
        <f>B23</f>
        <v>2 IMPREVISTOS</v>
      </c>
      <c r="C24" s="246" t="s">
        <v>1178</v>
      </c>
      <c r="D24" s="244" t="s">
        <v>1236</v>
      </c>
      <c r="E24" s="240" t="s">
        <v>1237</v>
      </c>
      <c r="F24" s="240" t="s">
        <v>1181</v>
      </c>
      <c r="G24" s="245" t="s">
        <v>1206</v>
      </c>
      <c r="H24" s="242">
        <v>41113</v>
      </c>
      <c r="I24" s="241" t="s">
        <v>1238</v>
      </c>
      <c r="J24" s="242">
        <v>41113</v>
      </c>
      <c r="K24" s="243">
        <v>952</v>
      </c>
      <c r="L24" s="230">
        <v>328</v>
      </c>
      <c r="M24" s="230" t="s">
        <v>1184</v>
      </c>
      <c r="N24" s="216"/>
      <c r="O24" s="216"/>
    </row>
    <row r="25" spans="1:15" ht="56.25">
      <c r="A25" s="238">
        <v>20</v>
      </c>
      <c r="B25" s="239" t="s">
        <v>1177</v>
      </c>
      <c r="C25" s="246" t="s">
        <v>1178</v>
      </c>
      <c r="D25" s="244" t="s">
        <v>1239</v>
      </c>
      <c r="E25" s="240" t="s">
        <v>1240</v>
      </c>
      <c r="F25" s="240" t="s">
        <v>1181</v>
      </c>
      <c r="G25" s="245" t="s">
        <v>1206</v>
      </c>
      <c r="H25" s="242">
        <v>41113</v>
      </c>
      <c r="I25" s="241" t="s">
        <v>1241</v>
      </c>
      <c r="J25" s="242">
        <v>41113</v>
      </c>
      <c r="K25" s="243">
        <v>952</v>
      </c>
      <c r="L25" s="230">
        <v>328</v>
      </c>
      <c r="M25" s="230" t="s">
        <v>1184</v>
      </c>
      <c r="N25" s="216"/>
      <c r="O25" s="216"/>
    </row>
    <row r="26" spans="1:15" ht="56.25">
      <c r="A26" s="238">
        <v>21</v>
      </c>
      <c r="B26" s="239" t="s">
        <v>1177</v>
      </c>
      <c r="C26" s="246" t="s">
        <v>1178</v>
      </c>
      <c r="D26" s="244" t="s">
        <v>1242</v>
      </c>
      <c r="E26" s="240" t="s">
        <v>1243</v>
      </c>
      <c r="F26" s="240" t="s">
        <v>1181</v>
      </c>
      <c r="G26" s="245" t="s">
        <v>1206</v>
      </c>
      <c r="H26" s="242">
        <v>41113</v>
      </c>
      <c r="I26" s="241" t="s">
        <v>1244</v>
      </c>
      <c r="J26" s="242">
        <v>41113</v>
      </c>
      <c r="K26" s="243">
        <v>952</v>
      </c>
      <c r="L26" s="230">
        <v>328</v>
      </c>
      <c r="M26" s="230" t="s">
        <v>1184</v>
      </c>
      <c r="N26" s="216"/>
      <c r="O26" s="216"/>
    </row>
    <row r="27" spans="1:15" ht="56.25">
      <c r="A27" s="238">
        <v>22</v>
      </c>
      <c r="B27" s="239" t="str">
        <f>B26</f>
        <v>2 IMPREVISTOS</v>
      </c>
      <c r="C27" s="246" t="s">
        <v>1178</v>
      </c>
      <c r="D27" s="244" t="s">
        <v>1188</v>
      </c>
      <c r="E27" s="240" t="s">
        <v>1189</v>
      </c>
      <c r="F27" s="240" t="s">
        <v>1181</v>
      </c>
      <c r="G27" s="245" t="s">
        <v>1245</v>
      </c>
      <c r="H27" s="242">
        <v>41113</v>
      </c>
      <c r="I27" s="241" t="s">
        <v>1246</v>
      </c>
      <c r="J27" s="242">
        <v>41113</v>
      </c>
      <c r="K27" s="243">
        <v>1071</v>
      </c>
      <c r="L27" s="230">
        <v>329</v>
      </c>
      <c r="M27" s="230" t="s">
        <v>1184</v>
      </c>
      <c r="N27" s="216"/>
      <c r="O27" s="216"/>
    </row>
    <row r="28" spans="1:15" ht="56.25">
      <c r="A28" s="238">
        <v>23</v>
      </c>
      <c r="B28" s="239" t="s">
        <v>1177</v>
      </c>
      <c r="C28" s="246" t="s">
        <v>1178</v>
      </c>
      <c r="D28" s="244" t="s">
        <v>1192</v>
      </c>
      <c r="E28" s="240" t="s">
        <v>1193</v>
      </c>
      <c r="F28" s="240" t="s">
        <v>1181</v>
      </c>
      <c r="G28" s="245" t="s">
        <v>1245</v>
      </c>
      <c r="H28" s="242">
        <v>41113</v>
      </c>
      <c r="I28" s="241" t="s">
        <v>1247</v>
      </c>
      <c r="J28" s="242">
        <v>41113</v>
      </c>
      <c r="K28" s="243">
        <v>855</v>
      </c>
      <c r="L28" s="230">
        <v>329</v>
      </c>
      <c r="M28" s="230" t="s">
        <v>1184</v>
      </c>
      <c r="N28" s="216"/>
      <c r="O28" s="216"/>
    </row>
    <row r="29" spans="1:15" ht="56.25">
      <c r="A29" s="238">
        <v>24</v>
      </c>
      <c r="B29" s="239" t="s">
        <v>1177</v>
      </c>
      <c r="C29" s="246" t="s">
        <v>1178</v>
      </c>
      <c r="D29" s="244" t="s">
        <v>1198</v>
      </c>
      <c r="E29" s="240" t="s">
        <v>1199</v>
      </c>
      <c r="F29" s="240" t="s">
        <v>1181</v>
      </c>
      <c r="G29" s="245" t="s">
        <v>1245</v>
      </c>
      <c r="H29" s="242">
        <v>41113</v>
      </c>
      <c r="I29" s="241" t="s">
        <v>1248</v>
      </c>
      <c r="J29" s="242">
        <v>41113</v>
      </c>
      <c r="K29" s="243">
        <v>1201.5</v>
      </c>
      <c r="L29" s="230">
        <v>329</v>
      </c>
      <c r="M29" s="230" t="s">
        <v>1184</v>
      </c>
      <c r="N29" s="216"/>
      <c r="O29" s="216"/>
    </row>
    <row r="30" spans="1:15" ht="56.25">
      <c r="A30" s="238">
        <v>25</v>
      </c>
      <c r="B30" s="239" t="str">
        <f>B29</f>
        <v>2 IMPREVISTOS</v>
      </c>
      <c r="C30" s="246" t="s">
        <v>1178</v>
      </c>
      <c r="D30" s="244" t="s">
        <v>1195</v>
      </c>
      <c r="E30" s="240" t="s">
        <v>1196</v>
      </c>
      <c r="F30" s="240" t="s">
        <v>1181</v>
      </c>
      <c r="G30" s="245" t="s">
        <v>1245</v>
      </c>
      <c r="H30" s="242">
        <v>41113</v>
      </c>
      <c r="I30" s="241" t="s">
        <v>1249</v>
      </c>
      <c r="J30" s="242">
        <v>41113</v>
      </c>
      <c r="K30" s="243">
        <v>1071</v>
      </c>
      <c r="L30" s="230">
        <v>329</v>
      </c>
      <c r="M30" s="230" t="s">
        <v>1184</v>
      </c>
      <c r="N30" s="216"/>
      <c r="O30" s="216"/>
    </row>
    <row r="31" spans="1:15" ht="56.25">
      <c r="A31" s="238">
        <v>26</v>
      </c>
      <c r="B31" s="239" t="s">
        <v>1177</v>
      </c>
      <c r="C31" s="246" t="s">
        <v>1178</v>
      </c>
      <c r="D31" s="244" t="s">
        <v>1188</v>
      </c>
      <c r="E31" s="240" t="s">
        <v>1189</v>
      </c>
      <c r="F31" s="240" t="s">
        <v>1181</v>
      </c>
      <c r="G31" s="245" t="s">
        <v>1250</v>
      </c>
      <c r="H31" s="242">
        <v>41117</v>
      </c>
      <c r="I31" s="241" t="s">
        <v>1251</v>
      </c>
      <c r="J31" s="242">
        <v>41117</v>
      </c>
      <c r="K31" s="243">
        <v>714</v>
      </c>
      <c r="L31" s="230">
        <v>330</v>
      </c>
      <c r="M31" s="230" t="s">
        <v>1184</v>
      </c>
      <c r="N31" s="216"/>
      <c r="O31" s="216"/>
    </row>
    <row r="32" spans="1:15" ht="56.25">
      <c r="A32" s="238">
        <v>27</v>
      </c>
      <c r="B32" s="239" t="s">
        <v>1177</v>
      </c>
      <c r="C32" s="246" t="s">
        <v>1178</v>
      </c>
      <c r="D32" s="244" t="s">
        <v>1192</v>
      </c>
      <c r="E32" s="240" t="s">
        <v>1193</v>
      </c>
      <c r="F32" s="240" t="s">
        <v>1181</v>
      </c>
      <c r="G32" s="245" t="s">
        <v>1250</v>
      </c>
      <c r="H32" s="242">
        <v>41117</v>
      </c>
      <c r="I32" s="241" t="s">
        <v>1252</v>
      </c>
      <c r="J32" s="242">
        <v>41117</v>
      </c>
      <c r="K32" s="243">
        <v>570</v>
      </c>
      <c r="L32" s="230">
        <v>330</v>
      </c>
      <c r="M32" s="230" t="s">
        <v>1184</v>
      </c>
      <c r="N32" s="216"/>
      <c r="O32" s="216"/>
    </row>
    <row r="33" spans="1:15" ht="56.25">
      <c r="A33" s="238">
        <v>28</v>
      </c>
      <c r="B33" s="239" t="str">
        <f>B32</f>
        <v>2 IMPREVISTOS</v>
      </c>
      <c r="C33" s="246" t="s">
        <v>1178</v>
      </c>
      <c r="D33" s="244" t="s">
        <v>1198</v>
      </c>
      <c r="E33" s="240" t="s">
        <v>1199</v>
      </c>
      <c r="F33" s="240" t="s">
        <v>1181</v>
      </c>
      <c r="G33" s="245" t="s">
        <v>1250</v>
      </c>
      <c r="H33" s="242">
        <v>41117</v>
      </c>
      <c r="I33" s="241" t="s">
        <v>1253</v>
      </c>
      <c r="J33" s="242">
        <v>41117</v>
      </c>
      <c r="K33" s="243">
        <v>801</v>
      </c>
      <c r="L33" s="230">
        <v>330</v>
      </c>
      <c r="M33" s="230" t="s">
        <v>1184</v>
      </c>
      <c r="N33" s="216"/>
      <c r="O33" s="216"/>
    </row>
    <row r="34" spans="1:15" ht="56.25">
      <c r="A34" s="238">
        <v>29</v>
      </c>
      <c r="B34" s="239" t="s">
        <v>1177</v>
      </c>
      <c r="C34" s="246" t="s">
        <v>1178</v>
      </c>
      <c r="D34" s="244" t="s">
        <v>1195</v>
      </c>
      <c r="E34" s="240" t="s">
        <v>1196</v>
      </c>
      <c r="F34" s="240" t="s">
        <v>1181</v>
      </c>
      <c r="G34" s="245" t="s">
        <v>1250</v>
      </c>
      <c r="H34" s="242">
        <v>41117</v>
      </c>
      <c r="I34" s="241" t="s">
        <v>1254</v>
      </c>
      <c r="J34" s="242">
        <v>41117</v>
      </c>
      <c r="K34" s="243">
        <v>714</v>
      </c>
      <c r="L34" s="230">
        <v>330</v>
      </c>
      <c r="M34" s="230" t="s">
        <v>1184</v>
      </c>
      <c r="N34" s="216"/>
      <c r="O34" s="216"/>
    </row>
    <row r="35" spans="1:15" ht="56.25">
      <c r="A35" s="238">
        <v>30</v>
      </c>
      <c r="B35" s="239" t="s">
        <v>1177</v>
      </c>
      <c r="C35" s="246" t="s">
        <v>1178</v>
      </c>
      <c r="D35" s="244" t="s">
        <v>1255</v>
      </c>
      <c r="E35" s="240" t="s">
        <v>1256</v>
      </c>
      <c r="F35" s="240" t="s">
        <v>1181</v>
      </c>
      <c r="G35" s="245" t="s">
        <v>1257</v>
      </c>
      <c r="H35" s="242">
        <v>41121</v>
      </c>
      <c r="I35" s="241" t="s">
        <v>1258</v>
      </c>
      <c r="J35" s="242">
        <v>41120</v>
      </c>
      <c r="K35" s="243">
        <v>667.5</v>
      </c>
      <c r="L35" s="230">
        <v>331</v>
      </c>
      <c r="M35" s="230" t="s">
        <v>1184</v>
      </c>
      <c r="N35" s="216"/>
      <c r="O35" s="216"/>
    </row>
    <row r="36" spans="1:15" ht="56.25">
      <c r="A36" s="238">
        <v>31</v>
      </c>
      <c r="B36" s="239" t="str">
        <f>B35</f>
        <v>2 IMPREVISTOS</v>
      </c>
      <c r="C36" s="246" t="s">
        <v>1178</v>
      </c>
      <c r="D36" s="244" t="s">
        <v>1179</v>
      </c>
      <c r="E36" s="240" t="s">
        <v>1180</v>
      </c>
      <c r="F36" s="240" t="s">
        <v>1181</v>
      </c>
      <c r="G36" s="245" t="s">
        <v>1257</v>
      </c>
      <c r="H36" s="242">
        <v>41121</v>
      </c>
      <c r="I36" s="241" t="s">
        <v>1259</v>
      </c>
      <c r="J36" s="242">
        <v>41120</v>
      </c>
      <c r="K36" s="243">
        <v>667.5</v>
      </c>
      <c r="L36" s="230">
        <v>331</v>
      </c>
      <c r="M36" s="230" t="s">
        <v>1184</v>
      </c>
      <c r="N36" s="216"/>
      <c r="O36" s="216"/>
    </row>
    <row r="37" spans="1:15" ht="56.25">
      <c r="A37" s="238">
        <v>32</v>
      </c>
      <c r="B37" s="239" t="s">
        <v>1177</v>
      </c>
      <c r="C37" s="246" t="s">
        <v>1178</v>
      </c>
      <c r="D37" s="244" t="s">
        <v>1260</v>
      </c>
      <c r="E37" s="240" t="s">
        <v>1261</v>
      </c>
      <c r="F37" s="240" t="s">
        <v>1181</v>
      </c>
      <c r="G37" s="245" t="s">
        <v>1257</v>
      </c>
      <c r="H37" s="242">
        <v>41121</v>
      </c>
      <c r="I37" s="241" t="s">
        <v>1262</v>
      </c>
      <c r="J37" s="242">
        <v>41120</v>
      </c>
      <c r="K37" s="243">
        <v>595</v>
      </c>
      <c r="L37" s="230">
        <v>331</v>
      </c>
      <c r="M37" s="230" t="s">
        <v>1184</v>
      </c>
      <c r="N37" s="216"/>
      <c r="O37" s="216"/>
    </row>
    <row r="38" spans="1:15" ht="56.25">
      <c r="A38" s="238">
        <v>33</v>
      </c>
      <c r="B38" s="239" t="s">
        <v>1177</v>
      </c>
      <c r="C38" s="246" t="s">
        <v>1178</v>
      </c>
      <c r="D38" s="244" t="s">
        <v>1263</v>
      </c>
      <c r="E38" s="240" t="s">
        <v>1264</v>
      </c>
      <c r="F38" s="240" t="s">
        <v>1181</v>
      </c>
      <c r="G38" s="245" t="s">
        <v>1257</v>
      </c>
      <c r="H38" s="242">
        <v>41121</v>
      </c>
      <c r="I38" s="241" t="s">
        <v>1265</v>
      </c>
      <c r="J38" s="242">
        <v>41120</v>
      </c>
      <c r="K38" s="243">
        <v>595</v>
      </c>
      <c r="L38" s="230">
        <v>331</v>
      </c>
      <c r="M38" s="230" t="s">
        <v>1184</v>
      </c>
      <c r="N38" s="216"/>
      <c r="O38" s="216"/>
    </row>
    <row r="39" spans="1:15" ht="56.25">
      <c r="A39" s="238">
        <v>34</v>
      </c>
      <c r="B39" s="239" t="str">
        <f>B38</f>
        <v>2 IMPREVISTOS</v>
      </c>
      <c r="C39" s="246" t="str">
        <f t="shared" ref="C39:C49" si="0">C38</f>
        <v>2.2.2</v>
      </c>
      <c r="D39" s="244" t="s">
        <v>1266</v>
      </c>
      <c r="E39" s="240" t="s">
        <v>1267</v>
      </c>
      <c r="F39" s="240" t="s">
        <v>1181</v>
      </c>
      <c r="G39" s="245" t="s">
        <v>1257</v>
      </c>
      <c r="H39" s="242">
        <v>41121</v>
      </c>
      <c r="I39" s="241" t="s">
        <v>1268</v>
      </c>
      <c r="J39" s="242">
        <v>41120</v>
      </c>
      <c r="K39" s="243">
        <v>595</v>
      </c>
      <c r="L39" s="230">
        <v>331</v>
      </c>
      <c r="M39" s="230" t="s">
        <v>1184</v>
      </c>
      <c r="N39" s="216"/>
      <c r="O39" s="216"/>
    </row>
    <row r="40" spans="1:15" ht="56.25">
      <c r="A40" s="238">
        <v>35</v>
      </c>
      <c r="B40" s="239" t="s">
        <v>1177</v>
      </c>
      <c r="C40" s="246" t="str">
        <f t="shared" si="0"/>
        <v>2.2.2</v>
      </c>
      <c r="D40" s="244" t="s">
        <v>1211</v>
      </c>
      <c r="E40" s="240" t="s">
        <v>1212</v>
      </c>
      <c r="F40" s="240" t="s">
        <v>1181</v>
      </c>
      <c r="G40" s="245" t="s">
        <v>1257</v>
      </c>
      <c r="H40" s="242">
        <v>41121</v>
      </c>
      <c r="I40" s="241" t="s">
        <v>1269</v>
      </c>
      <c r="J40" s="242">
        <v>41120</v>
      </c>
      <c r="K40" s="243">
        <v>595</v>
      </c>
      <c r="L40" s="230">
        <v>331</v>
      </c>
      <c r="M40" s="230" t="s">
        <v>1184</v>
      </c>
      <c r="N40" s="216"/>
      <c r="O40" s="216"/>
    </row>
    <row r="41" spans="1:15" ht="56.25">
      <c r="A41" s="238">
        <v>36</v>
      </c>
      <c r="B41" s="239" t="s">
        <v>1177</v>
      </c>
      <c r="C41" s="246" t="str">
        <f t="shared" si="0"/>
        <v>2.2.2</v>
      </c>
      <c r="D41" s="244" t="s">
        <v>1217</v>
      </c>
      <c r="E41" s="240" t="s">
        <v>1218</v>
      </c>
      <c r="F41" s="240" t="s">
        <v>1181</v>
      </c>
      <c r="G41" s="245" t="s">
        <v>1257</v>
      </c>
      <c r="H41" s="242">
        <v>41121</v>
      </c>
      <c r="I41" s="241" t="s">
        <v>1270</v>
      </c>
      <c r="J41" s="242">
        <v>41120</v>
      </c>
      <c r="K41" s="243">
        <v>595</v>
      </c>
      <c r="L41" s="230">
        <v>331</v>
      </c>
      <c r="M41" s="230" t="s">
        <v>1184</v>
      </c>
      <c r="N41" s="216"/>
      <c r="O41" s="216"/>
    </row>
    <row r="42" spans="1:15" ht="56.25">
      <c r="A42" s="238">
        <v>37</v>
      </c>
      <c r="B42" s="239" t="str">
        <f>B41</f>
        <v>2 IMPREVISTOS</v>
      </c>
      <c r="C42" s="246" t="str">
        <f t="shared" si="0"/>
        <v>2.2.2</v>
      </c>
      <c r="D42" s="244" t="s">
        <v>1220</v>
      </c>
      <c r="E42" s="240" t="s">
        <v>1221</v>
      </c>
      <c r="F42" s="240" t="s">
        <v>1181</v>
      </c>
      <c r="G42" s="245" t="s">
        <v>1257</v>
      </c>
      <c r="H42" s="242">
        <v>41121</v>
      </c>
      <c r="I42" s="241" t="s">
        <v>1271</v>
      </c>
      <c r="J42" s="242">
        <v>41120</v>
      </c>
      <c r="K42" s="243">
        <v>595</v>
      </c>
      <c r="L42" s="230">
        <v>331</v>
      </c>
      <c r="M42" s="230" t="s">
        <v>1184</v>
      </c>
      <c r="N42" s="216"/>
      <c r="O42" s="216"/>
    </row>
    <row r="43" spans="1:15" ht="56.25">
      <c r="A43" s="238">
        <v>38</v>
      </c>
      <c r="B43" s="239" t="str">
        <f>B42</f>
        <v>2 IMPREVISTOS</v>
      </c>
      <c r="C43" s="246" t="str">
        <f t="shared" si="0"/>
        <v>2.2.2</v>
      </c>
      <c r="D43" s="244" t="s">
        <v>1272</v>
      </c>
      <c r="E43" s="240" t="s">
        <v>1273</v>
      </c>
      <c r="F43" s="240" t="s">
        <v>1181</v>
      </c>
      <c r="G43" s="245" t="s">
        <v>1257</v>
      </c>
      <c r="H43" s="242">
        <v>41121</v>
      </c>
      <c r="I43" s="241" t="s">
        <v>1274</v>
      </c>
      <c r="J43" s="242">
        <v>41120</v>
      </c>
      <c r="K43" s="243">
        <v>595</v>
      </c>
      <c r="L43" s="230">
        <v>331</v>
      </c>
      <c r="M43" s="230" t="s">
        <v>1184</v>
      </c>
      <c r="N43" s="216"/>
      <c r="O43" s="216"/>
    </row>
    <row r="44" spans="1:15" ht="56.25">
      <c r="A44" s="238">
        <v>39</v>
      </c>
      <c r="B44" s="239" t="s">
        <v>1177</v>
      </c>
      <c r="C44" s="246" t="str">
        <f t="shared" si="0"/>
        <v>2.2.2</v>
      </c>
      <c r="D44" s="244" t="s">
        <v>1275</v>
      </c>
      <c r="E44" s="240" t="s">
        <v>1276</v>
      </c>
      <c r="F44" s="240" t="s">
        <v>1181</v>
      </c>
      <c r="G44" s="245" t="s">
        <v>1257</v>
      </c>
      <c r="H44" s="242">
        <v>41121</v>
      </c>
      <c r="I44" s="241" t="s">
        <v>1277</v>
      </c>
      <c r="J44" s="242">
        <v>41120</v>
      </c>
      <c r="K44" s="243">
        <v>667.5</v>
      </c>
      <c r="L44" s="230">
        <v>331</v>
      </c>
      <c r="M44" s="230" t="s">
        <v>1184</v>
      </c>
      <c r="N44" s="216"/>
      <c r="O44" s="216"/>
    </row>
    <row r="45" spans="1:15" ht="56.25">
      <c r="A45" s="238">
        <v>40</v>
      </c>
      <c r="B45" s="239" t="s">
        <v>1177</v>
      </c>
      <c r="C45" s="246" t="str">
        <f t="shared" si="0"/>
        <v>2.2.2</v>
      </c>
      <c r="D45" s="244" t="s">
        <v>1232</v>
      </c>
      <c r="E45" s="240" t="s">
        <v>1233</v>
      </c>
      <c r="F45" s="240" t="s">
        <v>1181</v>
      </c>
      <c r="G45" s="245" t="s">
        <v>1257</v>
      </c>
      <c r="H45" s="242">
        <v>41121</v>
      </c>
      <c r="I45" s="241" t="s">
        <v>1278</v>
      </c>
      <c r="J45" s="242">
        <v>41120</v>
      </c>
      <c r="K45" s="243">
        <v>667.5</v>
      </c>
      <c r="L45" s="230">
        <v>331</v>
      </c>
      <c r="M45" s="230" t="s">
        <v>1184</v>
      </c>
      <c r="N45" s="216"/>
      <c r="O45" s="216"/>
    </row>
    <row r="46" spans="1:15" ht="56.25">
      <c r="A46" s="238">
        <v>41</v>
      </c>
      <c r="B46" s="239" t="str">
        <f>B45</f>
        <v>2 IMPREVISTOS</v>
      </c>
      <c r="C46" s="246" t="str">
        <f t="shared" si="0"/>
        <v>2.2.2</v>
      </c>
      <c r="D46" s="244" t="s">
        <v>1279</v>
      </c>
      <c r="E46" s="240" t="s">
        <v>1280</v>
      </c>
      <c r="F46" s="240" t="s">
        <v>1181</v>
      </c>
      <c r="G46" s="245" t="s">
        <v>1257</v>
      </c>
      <c r="H46" s="242">
        <v>41121</v>
      </c>
      <c r="I46" s="241" t="s">
        <v>1281</v>
      </c>
      <c r="J46" s="242">
        <v>41120</v>
      </c>
      <c r="K46" s="243">
        <v>595</v>
      </c>
      <c r="L46" s="230">
        <v>331</v>
      </c>
      <c r="M46" s="230" t="s">
        <v>1184</v>
      </c>
      <c r="N46" s="216"/>
      <c r="O46" s="216"/>
    </row>
    <row r="47" spans="1:15" ht="56.25">
      <c r="A47" s="238">
        <v>42</v>
      </c>
      <c r="B47" s="239" t="s">
        <v>1177</v>
      </c>
      <c r="C47" s="246" t="str">
        <f t="shared" si="0"/>
        <v>2.2.2</v>
      </c>
      <c r="D47" s="244" t="s">
        <v>1282</v>
      </c>
      <c r="E47" s="240" t="s">
        <v>1283</v>
      </c>
      <c r="F47" s="240" t="s">
        <v>1181</v>
      </c>
      <c r="G47" s="245" t="s">
        <v>1257</v>
      </c>
      <c r="H47" s="242">
        <v>41121</v>
      </c>
      <c r="I47" s="241" t="s">
        <v>1284</v>
      </c>
      <c r="J47" s="242">
        <v>41120</v>
      </c>
      <c r="K47" s="243">
        <v>595</v>
      </c>
      <c r="L47" s="230">
        <v>331</v>
      </c>
      <c r="M47" s="230" t="s">
        <v>1184</v>
      </c>
      <c r="N47" s="216"/>
      <c r="O47" s="216"/>
    </row>
    <row r="48" spans="1:15" ht="56.25">
      <c r="A48" s="238">
        <v>43</v>
      </c>
      <c r="B48" s="239" t="str">
        <f>B47</f>
        <v>2 IMPREVISTOS</v>
      </c>
      <c r="C48" s="246" t="str">
        <f t="shared" si="0"/>
        <v>2.2.2</v>
      </c>
      <c r="D48" s="244" t="s">
        <v>1285</v>
      </c>
      <c r="E48" s="240" t="s">
        <v>1286</v>
      </c>
      <c r="F48" s="240" t="s">
        <v>1181</v>
      </c>
      <c r="G48" s="245" t="s">
        <v>1257</v>
      </c>
      <c r="H48" s="242">
        <v>41121</v>
      </c>
      <c r="I48" s="241" t="s">
        <v>1287</v>
      </c>
      <c r="J48" s="242">
        <v>41120</v>
      </c>
      <c r="K48" s="243">
        <v>595</v>
      </c>
      <c r="L48" s="230">
        <v>331</v>
      </c>
      <c r="M48" s="230" t="s">
        <v>1184</v>
      </c>
      <c r="N48" s="216"/>
      <c r="O48" s="216"/>
    </row>
    <row r="49" spans="1:15" ht="56.25">
      <c r="A49" s="238">
        <v>44</v>
      </c>
      <c r="B49" s="239" t="s">
        <v>1177</v>
      </c>
      <c r="C49" s="246" t="str">
        <f t="shared" si="0"/>
        <v>2.2.2</v>
      </c>
      <c r="D49" s="244" t="s">
        <v>1288</v>
      </c>
      <c r="E49" s="240" t="s">
        <v>1289</v>
      </c>
      <c r="F49" s="240" t="s">
        <v>1181</v>
      </c>
      <c r="G49" s="245" t="s">
        <v>1257</v>
      </c>
      <c r="H49" s="242">
        <v>41121</v>
      </c>
      <c r="I49" s="241" t="s">
        <v>1290</v>
      </c>
      <c r="J49" s="242">
        <v>41120</v>
      </c>
      <c r="K49" s="243">
        <v>595</v>
      </c>
      <c r="L49" s="230">
        <v>331</v>
      </c>
      <c r="M49" s="230" t="s">
        <v>1184</v>
      </c>
      <c r="N49" s="216"/>
      <c r="O49" s="216"/>
    </row>
    <row r="50" spans="1:15" ht="56.25">
      <c r="A50" s="238">
        <v>45</v>
      </c>
      <c r="B50" s="239" t="s">
        <v>1177</v>
      </c>
      <c r="C50" s="246" t="s">
        <v>1178</v>
      </c>
      <c r="D50" s="244" t="s">
        <v>1232</v>
      </c>
      <c r="E50" s="240" t="s">
        <v>1233</v>
      </c>
      <c r="F50" s="240" t="s">
        <v>1181</v>
      </c>
      <c r="G50" s="245" t="s">
        <v>1291</v>
      </c>
      <c r="H50" s="242">
        <v>41127</v>
      </c>
      <c r="I50" s="241" t="s">
        <v>1292</v>
      </c>
      <c r="J50" s="242">
        <v>41127</v>
      </c>
      <c r="K50" s="243">
        <v>667.5</v>
      </c>
      <c r="L50" s="230">
        <v>332</v>
      </c>
      <c r="M50" s="230" t="s">
        <v>1184</v>
      </c>
      <c r="N50" s="216"/>
      <c r="O50" s="216"/>
    </row>
    <row r="51" spans="1:15" ht="56.25">
      <c r="A51" s="238">
        <v>46</v>
      </c>
      <c r="B51" s="239" t="s">
        <v>1177</v>
      </c>
      <c r="C51" s="246" t="s">
        <v>1178</v>
      </c>
      <c r="D51" s="244" t="s">
        <v>1217</v>
      </c>
      <c r="E51" s="240" t="s">
        <v>1218</v>
      </c>
      <c r="F51" s="240" t="s">
        <v>1181</v>
      </c>
      <c r="G51" s="245" t="s">
        <v>1291</v>
      </c>
      <c r="H51" s="242">
        <v>41127</v>
      </c>
      <c r="I51" s="241" t="s">
        <v>1293</v>
      </c>
      <c r="J51" s="242">
        <v>41127</v>
      </c>
      <c r="K51" s="243">
        <v>595</v>
      </c>
      <c r="L51" s="230">
        <v>332</v>
      </c>
      <c r="M51" s="230" t="s">
        <v>1184</v>
      </c>
      <c r="N51" s="216"/>
      <c r="O51" s="216"/>
    </row>
    <row r="52" spans="1:15" ht="56.25">
      <c r="A52" s="238">
        <v>47</v>
      </c>
      <c r="B52" s="239" t="s">
        <v>1177</v>
      </c>
      <c r="C52" s="246" t="s">
        <v>1178</v>
      </c>
      <c r="D52" s="244" t="s">
        <v>1220</v>
      </c>
      <c r="E52" s="240" t="s">
        <v>1221</v>
      </c>
      <c r="F52" s="240" t="s">
        <v>1181</v>
      </c>
      <c r="G52" s="245" t="s">
        <v>1291</v>
      </c>
      <c r="H52" s="242">
        <v>41127</v>
      </c>
      <c r="I52" s="241" t="s">
        <v>1294</v>
      </c>
      <c r="J52" s="242">
        <v>41127</v>
      </c>
      <c r="K52" s="243">
        <v>595</v>
      </c>
      <c r="L52" s="230">
        <v>332</v>
      </c>
      <c r="M52" s="230" t="s">
        <v>1184</v>
      </c>
      <c r="N52" s="216"/>
      <c r="O52" s="216"/>
    </row>
    <row r="53" spans="1:15" ht="56.25">
      <c r="A53" s="238">
        <v>48</v>
      </c>
      <c r="B53" s="239" t="s">
        <v>1177</v>
      </c>
      <c r="C53" s="246" t="s">
        <v>1178</v>
      </c>
      <c r="D53" s="244" t="s">
        <v>1255</v>
      </c>
      <c r="E53" s="240" t="s">
        <v>1256</v>
      </c>
      <c r="F53" s="240" t="s">
        <v>1181</v>
      </c>
      <c r="G53" s="245" t="s">
        <v>1291</v>
      </c>
      <c r="H53" s="242">
        <v>41127</v>
      </c>
      <c r="I53" s="241" t="s">
        <v>1295</v>
      </c>
      <c r="J53" s="242">
        <v>41127</v>
      </c>
      <c r="K53" s="243">
        <v>667.5</v>
      </c>
      <c r="L53" s="230">
        <v>332</v>
      </c>
      <c r="M53" s="230" t="s">
        <v>1184</v>
      </c>
      <c r="N53" s="216"/>
      <c r="O53" s="216"/>
    </row>
    <row r="54" spans="1:15" ht="56.25">
      <c r="A54" s="238">
        <v>49</v>
      </c>
      <c r="B54" s="239" t="s">
        <v>1177</v>
      </c>
      <c r="C54" s="246" t="s">
        <v>1178</v>
      </c>
      <c r="D54" s="244" t="s">
        <v>1296</v>
      </c>
      <c r="E54" s="240" t="s">
        <v>1230</v>
      </c>
      <c r="F54" s="240" t="s">
        <v>1181</v>
      </c>
      <c r="G54" s="245" t="s">
        <v>1291</v>
      </c>
      <c r="H54" s="242">
        <v>41127</v>
      </c>
      <c r="I54" s="241" t="s">
        <v>1297</v>
      </c>
      <c r="J54" s="242">
        <v>41127</v>
      </c>
      <c r="K54" s="243">
        <v>475</v>
      </c>
      <c r="L54" s="230">
        <v>332</v>
      </c>
      <c r="M54" s="230" t="s">
        <v>1184</v>
      </c>
      <c r="N54" s="216"/>
      <c r="O54" s="216"/>
    </row>
    <row r="55" spans="1:15" ht="56.25">
      <c r="A55" s="238">
        <v>50</v>
      </c>
      <c r="B55" s="239" t="s">
        <v>1177</v>
      </c>
      <c r="C55" s="246" t="s">
        <v>1178</v>
      </c>
      <c r="D55" s="244" t="s">
        <v>1298</v>
      </c>
      <c r="E55" s="240" t="s">
        <v>1299</v>
      </c>
      <c r="F55" s="240" t="s">
        <v>1181</v>
      </c>
      <c r="G55" s="245" t="s">
        <v>1291</v>
      </c>
      <c r="H55" s="242">
        <v>41127</v>
      </c>
      <c r="I55" s="241" t="s">
        <v>1300</v>
      </c>
      <c r="J55" s="242">
        <v>41127</v>
      </c>
      <c r="K55" s="243">
        <v>667.5</v>
      </c>
      <c r="L55" s="230">
        <v>332</v>
      </c>
      <c r="M55" s="230" t="s">
        <v>1184</v>
      </c>
      <c r="N55" s="216"/>
      <c r="O55" s="216"/>
    </row>
    <row r="56" spans="1:15" ht="56.25">
      <c r="A56" s="238">
        <v>51</v>
      </c>
      <c r="B56" s="239" t="s">
        <v>1177</v>
      </c>
      <c r="C56" s="246" t="s">
        <v>1178</v>
      </c>
      <c r="D56" s="244" t="s">
        <v>1260</v>
      </c>
      <c r="E56" s="240" t="s">
        <v>1261</v>
      </c>
      <c r="F56" s="240" t="s">
        <v>1181</v>
      </c>
      <c r="G56" s="245" t="s">
        <v>1291</v>
      </c>
      <c r="H56" s="242">
        <v>41127</v>
      </c>
      <c r="I56" s="241" t="s">
        <v>1301</v>
      </c>
      <c r="J56" s="242">
        <v>41127</v>
      </c>
      <c r="K56" s="243">
        <v>595</v>
      </c>
      <c r="L56" s="230">
        <v>332</v>
      </c>
      <c r="M56" s="230" t="s">
        <v>1184</v>
      </c>
      <c r="N56" s="216"/>
      <c r="O56" s="216"/>
    </row>
    <row r="57" spans="1:15" ht="56.25">
      <c r="A57" s="238">
        <v>52</v>
      </c>
      <c r="B57" s="239" t="s">
        <v>1177</v>
      </c>
      <c r="C57" s="246" t="s">
        <v>1178</v>
      </c>
      <c r="D57" s="244" t="s">
        <v>1266</v>
      </c>
      <c r="E57" s="240" t="s">
        <v>1267</v>
      </c>
      <c r="F57" s="240" t="s">
        <v>1181</v>
      </c>
      <c r="G57" s="245" t="s">
        <v>1291</v>
      </c>
      <c r="H57" s="242">
        <v>41127</v>
      </c>
      <c r="I57" s="241" t="s">
        <v>1302</v>
      </c>
      <c r="J57" s="242">
        <v>41127</v>
      </c>
      <c r="K57" s="243">
        <v>595</v>
      </c>
      <c r="L57" s="230">
        <v>332</v>
      </c>
      <c r="M57" s="230" t="s">
        <v>1184</v>
      </c>
      <c r="N57" s="216"/>
      <c r="O57" s="216"/>
    </row>
    <row r="58" spans="1:15" ht="56.25">
      <c r="A58" s="238">
        <v>53</v>
      </c>
      <c r="B58" s="239" t="s">
        <v>1177</v>
      </c>
      <c r="C58" s="246" t="s">
        <v>1178</v>
      </c>
      <c r="D58" s="244" t="s">
        <v>1303</v>
      </c>
      <c r="E58" s="240" t="s">
        <v>1304</v>
      </c>
      <c r="F58" s="240" t="s">
        <v>1181</v>
      </c>
      <c r="G58" s="245" t="s">
        <v>1291</v>
      </c>
      <c r="H58" s="242">
        <v>41127</v>
      </c>
      <c r="I58" s="241" t="s">
        <v>1305</v>
      </c>
      <c r="J58" s="242">
        <v>41127</v>
      </c>
      <c r="K58" s="243">
        <v>595</v>
      </c>
      <c r="L58" s="230">
        <v>332</v>
      </c>
      <c r="M58" s="230" t="s">
        <v>1184</v>
      </c>
      <c r="N58" s="216"/>
      <c r="O58" s="216"/>
    </row>
    <row r="59" spans="1:15" ht="56.25">
      <c r="A59" s="238">
        <v>54</v>
      </c>
      <c r="B59" s="239" t="s">
        <v>1177</v>
      </c>
      <c r="C59" s="246" t="s">
        <v>1178</v>
      </c>
      <c r="D59" s="244" t="s">
        <v>1306</v>
      </c>
      <c r="E59" s="240" t="s">
        <v>1307</v>
      </c>
      <c r="F59" s="240" t="s">
        <v>1181</v>
      </c>
      <c r="G59" s="245" t="s">
        <v>1291</v>
      </c>
      <c r="H59" s="242">
        <v>41127</v>
      </c>
      <c r="I59" s="241" t="s">
        <v>1308</v>
      </c>
      <c r="J59" s="242">
        <v>41127</v>
      </c>
      <c r="K59" s="243">
        <v>667.5</v>
      </c>
      <c r="L59" s="230">
        <v>332</v>
      </c>
      <c r="M59" s="230" t="s">
        <v>1184</v>
      </c>
      <c r="N59" s="216"/>
      <c r="O59" s="216"/>
    </row>
    <row r="60" spans="1:15" ht="56.25">
      <c r="A60" s="238">
        <v>55</v>
      </c>
      <c r="B60" s="239" t="s">
        <v>1177</v>
      </c>
      <c r="C60" s="246" t="s">
        <v>1178</v>
      </c>
      <c r="D60" s="244" t="s">
        <v>1309</v>
      </c>
      <c r="E60" s="240" t="s">
        <v>1310</v>
      </c>
      <c r="F60" s="240" t="s">
        <v>1181</v>
      </c>
      <c r="G60" s="245" t="s">
        <v>1291</v>
      </c>
      <c r="H60" s="242">
        <v>41127</v>
      </c>
      <c r="I60" s="241" t="s">
        <v>1311</v>
      </c>
      <c r="J60" s="242">
        <v>41127</v>
      </c>
      <c r="K60" s="243">
        <v>667.5</v>
      </c>
      <c r="L60" s="230">
        <v>332</v>
      </c>
      <c r="M60" s="230" t="s">
        <v>1184</v>
      </c>
      <c r="N60" s="216"/>
      <c r="O60" s="216"/>
    </row>
    <row r="61" spans="1:15" ht="56.25">
      <c r="A61" s="238">
        <v>56</v>
      </c>
      <c r="B61" s="239" t="s">
        <v>1177</v>
      </c>
      <c r="C61" s="246" t="s">
        <v>1178</v>
      </c>
      <c r="D61" s="244" t="s">
        <v>1282</v>
      </c>
      <c r="E61" s="240" t="s">
        <v>1283</v>
      </c>
      <c r="F61" s="240" t="s">
        <v>1181</v>
      </c>
      <c r="G61" s="245" t="s">
        <v>1291</v>
      </c>
      <c r="H61" s="242">
        <v>41127</v>
      </c>
      <c r="I61" s="241" t="s">
        <v>1312</v>
      </c>
      <c r="J61" s="242">
        <v>41127</v>
      </c>
      <c r="K61" s="243">
        <v>595</v>
      </c>
      <c r="L61" s="230">
        <v>332</v>
      </c>
      <c r="M61" s="230" t="s">
        <v>1184</v>
      </c>
      <c r="N61" s="216"/>
      <c r="O61" s="216"/>
    </row>
    <row r="62" spans="1:15" ht="56.25">
      <c r="A62" s="238">
        <v>57</v>
      </c>
      <c r="B62" s="239" t="s">
        <v>1177</v>
      </c>
      <c r="C62" s="246" t="s">
        <v>1178</v>
      </c>
      <c r="D62" s="244" t="s">
        <v>1313</v>
      </c>
      <c r="E62" s="240" t="s">
        <v>1314</v>
      </c>
      <c r="F62" s="240" t="s">
        <v>1181</v>
      </c>
      <c r="G62" s="245" t="s">
        <v>1291</v>
      </c>
      <c r="H62" s="242">
        <v>41127</v>
      </c>
      <c r="I62" s="241" t="s">
        <v>1315</v>
      </c>
      <c r="J62" s="242">
        <v>41127</v>
      </c>
      <c r="K62" s="243">
        <v>595</v>
      </c>
      <c r="L62" s="230">
        <v>332</v>
      </c>
      <c r="M62" s="230" t="s">
        <v>1184</v>
      </c>
      <c r="N62" s="216"/>
      <c r="O62" s="216"/>
    </row>
    <row r="63" spans="1:15" ht="56.25">
      <c r="A63" s="238">
        <v>58</v>
      </c>
      <c r="B63" s="239" t="s">
        <v>1177</v>
      </c>
      <c r="C63" s="246" t="s">
        <v>1178</v>
      </c>
      <c r="D63" s="244" t="s">
        <v>1316</v>
      </c>
      <c r="E63" s="240" t="s">
        <v>1317</v>
      </c>
      <c r="F63" s="240" t="s">
        <v>1181</v>
      </c>
      <c r="G63" s="245" t="s">
        <v>1291</v>
      </c>
      <c r="H63" s="242">
        <v>41127</v>
      </c>
      <c r="I63" s="241" t="s">
        <v>1318</v>
      </c>
      <c r="J63" s="242">
        <v>41127</v>
      </c>
      <c r="K63" s="243">
        <v>595</v>
      </c>
      <c r="L63" s="230">
        <v>332</v>
      </c>
      <c r="M63" s="230" t="s">
        <v>1184</v>
      </c>
      <c r="N63" s="216"/>
      <c r="O63" s="216"/>
    </row>
    <row r="64" spans="1:15" ht="56.25">
      <c r="A64" s="238">
        <v>59</v>
      </c>
      <c r="B64" s="239" t="s">
        <v>1177</v>
      </c>
      <c r="C64" s="246" t="s">
        <v>1178</v>
      </c>
      <c r="D64" s="244" t="s">
        <v>1188</v>
      </c>
      <c r="E64" s="240" t="s">
        <v>1189</v>
      </c>
      <c r="F64" s="240" t="s">
        <v>1181</v>
      </c>
      <c r="G64" s="245" t="s">
        <v>1319</v>
      </c>
      <c r="H64" s="242">
        <v>41127</v>
      </c>
      <c r="I64" s="241" t="s">
        <v>1320</v>
      </c>
      <c r="J64" s="242">
        <v>41127</v>
      </c>
      <c r="K64" s="243">
        <v>714</v>
      </c>
      <c r="L64" s="230">
        <v>333</v>
      </c>
      <c r="M64" s="230" t="s">
        <v>1184</v>
      </c>
      <c r="N64" s="216"/>
      <c r="O64" s="216"/>
    </row>
    <row r="65" spans="1:15" ht="56.25">
      <c r="A65" s="238">
        <v>60</v>
      </c>
      <c r="B65" s="239" t="s">
        <v>1177</v>
      </c>
      <c r="C65" s="246" t="s">
        <v>1178</v>
      </c>
      <c r="D65" s="244" t="s">
        <v>1192</v>
      </c>
      <c r="E65" s="240" t="s">
        <v>1193</v>
      </c>
      <c r="F65" s="240" t="s">
        <v>1181</v>
      </c>
      <c r="G65" s="245" t="s">
        <v>1319</v>
      </c>
      <c r="H65" s="242">
        <v>41127</v>
      </c>
      <c r="I65" s="241" t="s">
        <v>1321</v>
      </c>
      <c r="J65" s="242">
        <v>41127</v>
      </c>
      <c r="K65" s="243">
        <v>570</v>
      </c>
      <c r="L65" s="230">
        <v>333</v>
      </c>
      <c r="M65" s="230" t="s">
        <v>1184</v>
      </c>
      <c r="N65" s="216"/>
      <c r="O65" s="216"/>
    </row>
    <row r="66" spans="1:15" ht="56.25">
      <c r="A66" s="238">
        <v>61</v>
      </c>
      <c r="B66" s="239" t="s">
        <v>1177</v>
      </c>
      <c r="C66" s="246" t="s">
        <v>1178</v>
      </c>
      <c r="D66" s="244" t="s">
        <v>1198</v>
      </c>
      <c r="E66" s="240" t="s">
        <v>1199</v>
      </c>
      <c r="F66" s="240" t="s">
        <v>1181</v>
      </c>
      <c r="G66" s="245" t="s">
        <v>1319</v>
      </c>
      <c r="H66" s="242">
        <v>41127</v>
      </c>
      <c r="I66" s="241" t="s">
        <v>1322</v>
      </c>
      <c r="J66" s="242">
        <v>41127</v>
      </c>
      <c r="K66" s="243">
        <v>801</v>
      </c>
      <c r="L66" s="230">
        <v>333</v>
      </c>
      <c r="M66" s="230" t="s">
        <v>1184</v>
      </c>
      <c r="N66" s="216"/>
      <c r="O66" s="216"/>
    </row>
    <row r="67" spans="1:15" ht="56.25">
      <c r="A67" s="238">
        <v>62</v>
      </c>
      <c r="B67" s="239" t="s">
        <v>1177</v>
      </c>
      <c r="C67" s="246" t="s">
        <v>1178</v>
      </c>
      <c r="D67" s="244" t="s">
        <v>1195</v>
      </c>
      <c r="E67" s="240" t="s">
        <v>1196</v>
      </c>
      <c r="F67" s="240" t="s">
        <v>1181</v>
      </c>
      <c r="G67" s="245" t="s">
        <v>1319</v>
      </c>
      <c r="H67" s="242">
        <v>41127</v>
      </c>
      <c r="I67" s="241" t="s">
        <v>1323</v>
      </c>
      <c r="J67" s="242">
        <v>41127</v>
      </c>
      <c r="K67" s="243">
        <v>714</v>
      </c>
      <c r="L67" s="230">
        <v>333</v>
      </c>
      <c r="M67" s="230" t="s">
        <v>1184</v>
      </c>
      <c r="N67" s="216"/>
      <c r="O67" s="216"/>
    </row>
    <row r="68" spans="1:15" ht="56.25">
      <c r="A68" s="238">
        <v>63</v>
      </c>
      <c r="B68" s="239" t="s">
        <v>1177</v>
      </c>
      <c r="C68" s="246" t="s">
        <v>1178</v>
      </c>
      <c r="D68" s="244" t="s">
        <v>1309</v>
      </c>
      <c r="E68" s="240" t="s">
        <v>1310</v>
      </c>
      <c r="F68" s="240" t="s">
        <v>1181</v>
      </c>
      <c r="G68" s="245" t="s">
        <v>1324</v>
      </c>
      <c r="H68" s="242">
        <v>41236</v>
      </c>
      <c r="I68" s="241" t="s">
        <v>1325</v>
      </c>
      <c r="J68" s="242">
        <v>41236</v>
      </c>
      <c r="K68" s="243">
        <v>801</v>
      </c>
      <c r="L68" s="230">
        <v>345</v>
      </c>
      <c r="M68" s="230" t="s">
        <v>1184</v>
      </c>
      <c r="N68" s="216"/>
      <c r="O68" s="216"/>
    </row>
    <row r="69" spans="1:15" ht="56.25">
      <c r="A69" s="238">
        <v>64</v>
      </c>
      <c r="B69" s="239" t="s">
        <v>1177</v>
      </c>
      <c r="C69" s="246" t="s">
        <v>1178</v>
      </c>
      <c r="D69" s="244" t="s">
        <v>1326</v>
      </c>
      <c r="E69" s="240" t="s">
        <v>1327</v>
      </c>
      <c r="F69" s="240" t="s">
        <v>1181</v>
      </c>
      <c r="G69" s="245" t="s">
        <v>1324</v>
      </c>
      <c r="H69" s="242">
        <v>41236</v>
      </c>
      <c r="I69" s="241" t="s">
        <v>1328</v>
      </c>
      <c r="J69" s="242">
        <v>41236</v>
      </c>
      <c r="K69" s="243">
        <v>801</v>
      </c>
      <c r="L69" s="230">
        <v>345</v>
      </c>
      <c r="M69" s="230" t="s">
        <v>1184</v>
      </c>
      <c r="N69" s="216"/>
      <c r="O69" s="216"/>
    </row>
    <row r="70" spans="1:15" ht="56.25">
      <c r="A70" s="238">
        <v>65</v>
      </c>
      <c r="B70" s="239" t="s">
        <v>1177</v>
      </c>
      <c r="C70" s="246" t="s">
        <v>1178</v>
      </c>
      <c r="D70" s="244" t="s">
        <v>1306</v>
      </c>
      <c r="E70" s="240" t="s">
        <v>1307</v>
      </c>
      <c r="F70" s="240" t="s">
        <v>1181</v>
      </c>
      <c r="G70" s="245" t="s">
        <v>1329</v>
      </c>
      <c r="H70" s="242">
        <v>41227</v>
      </c>
      <c r="I70" s="241" t="s">
        <v>1330</v>
      </c>
      <c r="J70" s="242">
        <v>41227</v>
      </c>
      <c r="K70" s="243">
        <v>400.5</v>
      </c>
      <c r="L70" s="230">
        <v>347</v>
      </c>
      <c r="M70" s="230" t="s">
        <v>1184</v>
      </c>
      <c r="N70" s="216"/>
      <c r="O70" s="216"/>
    </row>
    <row r="71" spans="1:15" ht="56.25">
      <c r="A71" s="238">
        <v>66</v>
      </c>
      <c r="B71" s="239" t="s">
        <v>1177</v>
      </c>
      <c r="C71" s="246" t="s">
        <v>1178</v>
      </c>
      <c r="D71" s="244" t="s">
        <v>1331</v>
      </c>
      <c r="E71" s="240" t="s">
        <v>1332</v>
      </c>
      <c r="F71" s="240" t="s">
        <v>1181</v>
      </c>
      <c r="G71" s="245" t="s">
        <v>1333</v>
      </c>
      <c r="H71" s="242">
        <v>41233</v>
      </c>
      <c r="I71" s="241" t="s">
        <v>1334</v>
      </c>
      <c r="J71" s="242">
        <v>41233</v>
      </c>
      <c r="K71" s="243">
        <v>400.5</v>
      </c>
      <c r="L71" s="230">
        <v>348</v>
      </c>
      <c r="M71" s="230" t="s">
        <v>1184</v>
      </c>
      <c r="N71" s="216"/>
      <c r="O71" s="216"/>
    </row>
    <row r="72" spans="1:15" ht="56.25">
      <c r="A72" s="238">
        <v>67</v>
      </c>
      <c r="B72" s="239" t="s">
        <v>1177</v>
      </c>
      <c r="C72" s="246" t="s">
        <v>1178</v>
      </c>
      <c r="D72" s="244" t="s">
        <v>1335</v>
      </c>
      <c r="E72" s="240" t="s">
        <v>1336</v>
      </c>
      <c r="F72" s="240" t="s">
        <v>1181</v>
      </c>
      <c r="G72" s="245" t="s">
        <v>1333</v>
      </c>
      <c r="H72" s="242">
        <v>41233</v>
      </c>
      <c r="I72" s="241" t="s">
        <v>1334</v>
      </c>
      <c r="J72" s="242">
        <v>41233</v>
      </c>
      <c r="K72" s="243">
        <v>285</v>
      </c>
      <c r="L72" s="230">
        <v>348</v>
      </c>
      <c r="M72" s="230" t="s">
        <v>1184</v>
      </c>
      <c r="N72" s="216"/>
      <c r="O72" s="216"/>
    </row>
    <row r="73" spans="1:15" ht="56.25">
      <c r="A73" s="238">
        <v>68</v>
      </c>
      <c r="B73" s="239" t="s">
        <v>1177</v>
      </c>
      <c r="C73" s="246" t="s">
        <v>1178</v>
      </c>
      <c r="D73" s="244" t="s">
        <v>1335</v>
      </c>
      <c r="E73" s="240" t="s">
        <v>1336</v>
      </c>
      <c r="F73" s="240" t="s">
        <v>1181</v>
      </c>
      <c r="G73" s="245" t="s">
        <v>1337</v>
      </c>
      <c r="H73" s="242">
        <v>41234</v>
      </c>
      <c r="I73" s="241" t="s">
        <v>1338</v>
      </c>
      <c r="J73" s="242">
        <v>41234</v>
      </c>
      <c r="K73" s="243">
        <v>95</v>
      </c>
      <c r="L73" s="230">
        <v>350</v>
      </c>
      <c r="M73" s="230" t="s">
        <v>1184</v>
      </c>
      <c r="N73" s="216"/>
      <c r="O73" s="216"/>
    </row>
    <row r="74" spans="1:15" ht="56.25">
      <c r="A74" s="238">
        <v>69</v>
      </c>
      <c r="B74" s="239" t="s">
        <v>1177</v>
      </c>
      <c r="C74" s="246" t="s">
        <v>1178</v>
      </c>
      <c r="D74" s="244" t="s">
        <v>1217</v>
      </c>
      <c r="E74" s="240" t="s">
        <v>1218</v>
      </c>
      <c r="F74" s="240" t="s">
        <v>1181</v>
      </c>
      <c r="G74" s="245" t="s">
        <v>1337</v>
      </c>
      <c r="H74" s="242">
        <v>41234</v>
      </c>
      <c r="I74" s="241" t="s">
        <v>1339</v>
      </c>
      <c r="J74" s="242">
        <v>41234</v>
      </c>
      <c r="K74" s="243">
        <v>119</v>
      </c>
      <c r="L74" s="230">
        <v>350</v>
      </c>
      <c r="M74" s="230" t="s">
        <v>1184</v>
      </c>
      <c r="N74" s="216"/>
      <c r="O74" s="216"/>
    </row>
    <row r="75" spans="1:15" ht="56.25">
      <c r="A75" s="238">
        <v>70</v>
      </c>
      <c r="B75" s="239" t="s">
        <v>1177</v>
      </c>
      <c r="C75" s="246" t="s">
        <v>1178</v>
      </c>
      <c r="D75" s="244" t="s">
        <v>1340</v>
      </c>
      <c r="E75" s="240" t="s">
        <v>1299</v>
      </c>
      <c r="F75" s="240" t="s">
        <v>1181</v>
      </c>
      <c r="G75" s="245" t="s">
        <v>1341</v>
      </c>
      <c r="H75" s="242">
        <v>41243</v>
      </c>
      <c r="I75" s="241" t="s">
        <v>1342</v>
      </c>
      <c r="J75" s="242">
        <v>41243</v>
      </c>
      <c r="K75" s="243">
        <v>667.5</v>
      </c>
      <c r="L75" s="230">
        <v>353</v>
      </c>
      <c r="M75" s="230" t="s">
        <v>1184</v>
      </c>
      <c r="N75" s="216"/>
      <c r="O75" s="216"/>
    </row>
    <row r="76" spans="1:15" ht="56.25">
      <c r="A76" s="238">
        <v>71</v>
      </c>
      <c r="B76" s="239" t="s">
        <v>1177</v>
      </c>
      <c r="C76" s="246" t="s">
        <v>1178</v>
      </c>
      <c r="D76" s="244" t="s">
        <v>1335</v>
      </c>
      <c r="E76" s="240" t="s">
        <v>1336</v>
      </c>
      <c r="F76" s="240" t="s">
        <v>1181</v>
      </c>
      <c r="G76" s="245" t="s">
        <v>1341</v>
      </c>
      <c r="H76" s="242">
        <v>41243</v>
      </c>
      <c r="I76" s="241" t="s">
        <v>1343</v>
      </c>
      <c r="J76" s="242">
        <v>41243</v>
      </c>
      <c r="K76" s="243">
        <v>475</v>
      </c>
      <c r="L76" s="230">
        <v>353</v>
      </c>
      <c r="M76" s="230" t="s">
        <v>1184</v>
      </c>
      <c r="N76" s="216"/>
      <c r="O76" s="216"/>
    </row>
    <row r="77" spans="1:15" ht="56.25">
      <c r="A77" s="238">
        <v>72</v>
      </c>
      <c r="B77" s="239" t="s">
        <v>1177</v>
      </c>
      <c r="C77" s="246" t="s">
        <v>1178</v>
      </c>
      <c r="D77" s="244" t="s">
        <v>1179</v>
      </c>
      <c r="E77" s="240" t="s">
        <v>1180</v>
      </c>
      <c r="F77" s="240" t="s">
        <v>1181</v>
      </c>
      <c r="G77" s="245" t="s">
        <v>1344</v>
      </c>
      <c r="H77" s="242">
        <v>41241</v>
      </c>
      <c r="I77" s="241" t="s">
        <v>1345</v>
      </c>
      <c r="J77" s="242">
        <v>41241</v>
      </c>
      <c r="K77" s="243">
        <v>400.5</v>
      </c>
      <c r="L77" s="230">
        <v>354</v>
      </c>
      <c r="M77" s="230" t="s">
        <v>1184</v>
      </c>
      <c r="N77" s="216"/>
      <c r="O77" s="216"/>
    </row>
    <row r="78" spans="1:15" ht="56.25">
      <c r="A78" s="238">
        <v>73</v>
      </c>
      <c r="B78" s="239" t="s">
        <v>1177</v>
      </c>
      <c r="C78" s="246" t="s">
        <v>1178</v>
      </c>
      <c r="D78" s="244" t="s">
        <v>1346</v>
      </c>
      <c r="E78" s="240" t="s">
        <v>1264</v>
      </c>
      <c r="F78" s="240" t="s">
        <v>1181</v>
      </c>
      <c r="G78" s="245" t="s">
        <v>1344</v>
      </c>
      <c r="H78" s="242">
        <v>41241</v>
      </c>
      <c r="I78" s="241" t="s">
        <v>1347</v>
      </c>
      <c r="J78" s="242">
        <v>41241</v>
      </c>
      <c r="K78" s="243">
        <v>357</v>
      </c>
      <c r="L78" s="230">
        <v>354</v>
      </c>
      <c r="M78" s="230" t="s">
        <v>1184</v>
      </c>
      <c r="N78" s="216"/>
      <c r="O78" s="216"/>
    </row>
    <row r="79" spans="1:15" ht="56.25">
      <c r="A79" s="238">
        <v>74</v>
      </c>
      <c r="B79" s="239" t="s">
        <v>1177</v>
      </c>
      <c r="C79" s="246" t="s">
        <v>1178</v>
      </c>
      <c r="D79" s="244" t="s">
        <v>1335</v>
      </c>
      <c r="E79" s="240" t="s">
        <v>1336</v>
      </c>
      <c r="F79" s="240" t="s">
        <v>1181</v>
      </c>
      <c r="G79" s="245" t="s">
        <v>1344</v>
      </c>
      <c r="H79" s="242">
        <v>41241</v>
      </c>
      <c r="I79" s="241" t="s">
        <v>1348</v>
      </c>
      <c r="J79" s="242">
        <v>41241</v>
      </c>
      <c r="K79" s="243">
        <v>357</v>
      </c>
      <c r="L79" s="230">
        <v>354</v>
      </c>
      <c r="M79" s="230" t="s">
        <v>1184</v>
      </c>
      <c r="N79" s="216"/>
      <c r="O79" s="216"/>
    </row>
    <row r="80" spans="1:15" ht="56.25">
      <c r="A80" s="238">
        <v>75</v>
      </c>
      <c r="B80" s="239" t="s">
        <v>1177</v>
      </c>
      <c r="C80" s="246" t="s">
        <v>1178</v>
      </c>
      <c r="D80" s="244" t="s">
        <v>1217</v>
      </c>
      <c r="E80" s="240" t="s">
        <v>1218</v>
      </c>
      <c r="F80" s="240" t="s">
        <v>1181</v>
      </c>
      <c r="G80" s="245" t="s">
        <v>1344</v>
      </c>
      <c r="H80" s="242">
        <v>41241</v>
      </c>
      <c r="I80" s="241" t="s">
        <v>1349</v>
      </c>
      <c r="J80" s="242">
        <v>41241</v>
      </c>
      <c r="K80" s="243">
        <v>285</v>
      </c>
      <c r="L80" s="230">
        <v>354</v>
      </c>
      <c r="M80" s="230" t="s">
        <v>1184</v>
      </c>
      <c r="N80" s="216"/>
      <c r="O80" s="216"/>
    </row>
    <row r="81" spans="1:15" ht="56.25">
      <c r="A81" s="238">
        <v>76</v>
      </c>
      <c r="B81" s="239" t="s">
        <v>1177</v>
      </c>
      <c r="C81" s="246" t="s">
        <v>1178</v>
      </c>
      <c r="D81" s="244" t="s">
        <v>1201</v>
      </c>
      <c r="E81" s="240" t="s">
        <v>1350</v>
      </c>
      <c r="F81" s="240" t="s">
        <v>1181</v>
      </c>
      <c r="G81" s="245" t="s">
        <v>1351</v>
      </c>
      <c r="H81" s="242">
        <v>41250</v>
      </c>
      <c r="I81" s="241" t="s">
        <v>1352</v>
      </c>
      <c r="J81" s="242">
        <v>41250</v>
      </c>
      <c r="K81" s="243">
        <v>539.96</v>
      </c>
      <c r="L81" s="230">
        <v>345</v>
      </c>
      <c r="M81" s="230" t="s">
        <v>1184</v>
      </c>
      <c r="N81" s="216"/>
      <c r="O81" s="216"/>
    </row>
    <row r="82" spans="1:15" ht="56.25">
      <c r="A82" s="238">
        <v>77</v>
      </c>
      <c r="B82" s="239" t="s">
        <v>1177</v>
      </c>
      <c r="C82" s="246" t="s">
        <v>1353</v>
      </c>
      <c r="D82" s="244" t="s">
        <v>1354</v>
      </c>
      <c r="E82" s="240" t="s">
        <v>1355</v>
      </c>
      <c r="F82" s="240" t="s">
        <v>1356</v>
      </c>
      <c r="G82" s="245" t="s">
        <v>1351</v>
      </c>
      <c r="H82" s="242">
        <v>41250</v>
      </c>
      <c r="I82" s="241" t="s">
        <v>1357</v>
      </c>
      <c r="J82" s="242">
        <v>41250</v>
      </c>
      <c r="K82" s="243">
        <v>69.599999999999994</v>
      </c>
      <c r="L82" s="230">
        <v>297</v>
      </c>
      <c r="M82" s="229" t="s">
        <v>1358</v>
      </c>
      <c r="N82" s="60" t="s">
        <v>1359</v>
      </c>
      <c r="O82" s="216"/>
    </row>
    <row r="83" spans="1:15" ht="67.5">
      <c r="A83" s="238">
        <v>78</v>
      </c>
      <c r="B83" s="239" t="s">
        <v>1177</v>
      </c>
      <c r="C83" s="246" t="s">
        <v>1353</v>
      </c>
      <c r="D83" s="244" t="s">
        <v>1360</v>
      </c>
      <c r="E83" s="240" t="s">
        <v>1361</v>
      </c>
      <c r="F83" s="240" t="s">
        <v>1356</v>
      </c>
      <c r="G83" s="245" t="s">
        <v>1351</v>
      </c>
      <c r="H83" s="242">
        <v>41250</v>
      </c>
      <c r="I83" s="241" t="s">
        <v>1362</v>
      </c>
      <c r="J83" s="242">
        <v>41250</v>
      </c>
      <c r="K83" s="243">
        <v>34.799999999999997</v>
      </c>
      <c r="L83" s="230">
        <v>297</v>
      </c>
      <c r="M83" s="229" t="s">
        <v>1358</v>
      </c>
      <c r="N83" s="60" t="s">
        <v>1359</v>
      </c>
      <c r="O83" s="216"/>
    </row>
    <row r="84" spans="1:15" ht="56.25">
      <c r="A84" s="238">
        <v>79</v>
      </c>
      <c r="B84" s="239" t="s">
        <v>1177</v>
      </c>
      <c r="C84" s="246" t="s">
        <v>1353</v>
      </c>
      <c r="D84" s="244" t="s">
        <v>1354</v>
      </c>
      <c r="E84" s="240" t="s">
        <v>1355</v>
      </c>
      <c r="F84" s="240" t="s">
        <v>1356</v>
      </c>
      <c r="G84" s="245" t="s">
        <v>1351</v>
      </c>
      <c r="H84" s="242">
        <v>41250</v>
      </c>
      <c r="I84" s="241" t="s">
        <v>1363</v>
      </c>
      <c r="J84" s="242">
        <v>41250</v>
      </c>
      <c r="K84" s="243">
        <v>133.6</v>
      </c>
      <c r="L84" s="230">
        <v>297</v>
      </c>
      <c r="M84" s="229" t="s">
        <v>1358</v>
      </c>
      <c r="N84" s="60" t="s">
        <v>1359</v>
      </c>
      <c r="O84" s="216"/>
    </row>
    <row r="85" spans="1:15" ht="45">
      <c r="A85" s="238">
        <v>80</v>
      </c>
      <c r="B85" s="239" t="s">
        <v>1177</v>
      </c>
      <c r="C85" s="246" t="s">
        <v>1353</v>
      </c>
      <c r="D85" s="244" t="s">
        <v>1364</v>
      </c>
      <c r="E85" s="240" t="s">
        <v>1365</v>
      </c>
      <c r="F85" s="240" t="s">
        <v>1356</v>
      </c>
      <c r="G85" s="245" t="s">
        <v>1351</v>
      </c>
      <c r="H85" s="242">
        <v>41250</v>
      </c>
      <c r="I85" s="241" t="s">
        <v>1366</v>
      </c>
      <c r="J85" s="242">
        <v>41250</v>
      </c>
      <c r="K85" s="243">
        <v>6546.4</v>
      </c>
      <c r="L85" s="230">
        <v>297</v>
      </c>
      <c r="M85" s="229" t="s">
        <v>1358</v>
      </c>
      <c r="N85" s="60" t="s">
        <v>1359</v>
      </c>
      <c r="O85" s="216"/>
    </row>
    <row r="86" spans="1:15" ht="45">
      <c r="A86" s="238">
        <v>81</v>
      </c>
      <c r="B86" s="239" t="s">
        <v>1177</v>
      </c>
      <c r="C86" s="246" t="s">
        <v>1353</v>
      </c>
      <c r="D86" s="244" t="s">
        <v>1364</v>
      </c>
      <c r="E86" s="240" t="s">
        <v>1365</v>
      </c>
      <c r="F86" s="240" t="s">
        <v>1356</v>
      </c>
      <c r="G86" s="245" t="s">
        <v>1351</v>
      </c>
      <c r="H86" s="242">
        <v>41250</v>
      </c>
      <c r="I86" s="241" t="s">
        <v>1366</v>
      </c>
      <c r="J86" s="268">
        <v>41250</v>
      </c>
      <c r="K86" s="266">
        <v>2215.6</v>
      </c>
      <c r="L86" s="230">
        <v>297</v>
      </c>
      <c r="M86" s="229" t="s">
        <v>1358</v>
      </c>
      <c r="N86" s="60" t="s">
        <v>1359</v>
      </c>
      <c r="O86" s="216"/>
    </row>
    <row r="87" spans="1:15">
      <c r="A87" s="216"/>
      <c r="B87" s="216"/>
      <c r="D87" s="216"/>
      <c r="E87" s="216"/>
      <c r="F87" s="216"/>
      <c r="G87" s="216"/>
      <c r="H87" s="216"/>
      <c r="I87" s="216"/>
      <c r="J87" s="269" t="s">
        <v>1368</v>
      </c>
      <c r="K87" s="267">
        <f>SUM(K6:K86)</f>
        <v>63726.15</v>
      </c>
      <c r="L87" s="216"/>
      <c r="M87" s="216"/>
      <c r="N87" s="216"/>
      <c r="O87" s="216"/>
    </row>
    <row r="88" spans="1:15">
      <c r="A88" s="216"/>
      <c r="B88" s="216"/>
      <c r="D88" s="216"/>
      <c r="E88" s="216"/>
      <c r="F88" s="216"/>
      <c r="G88" s="216"/>
      <c r="H88" s="216"/>
      <c r="I88" s="270" t="s">
        <v>1181</v>
      </c>
      <c r="J88" s="271">
        <f>SUMIF($F$2:$F$86,I88,$K$2:$K$86)</f>
        <v>54125.549999999996</v>
      </c>
      <c r="K88" s="271">
        <f>J131</f>
        <v>82905</v>
      </c>
      <c r="L88" s="216"/>
      <c r="M88" s="216"/>
      <c r="N88" s="216"/>
      <c r="O88" s="216"/>
    </row>
    <row r="89" spans="1:15">
      <c r="A89" s="216"/>
      <c r="B89" s="216"/>
      <c r="D89" s="216"/>
      <c r="E89" s="216"/>
      <c r="F89" s="216"/>
      <c r="G89" s="216"/>
      <c r="H89" s="216"/>
      <c r="I89" s="270" t="s">
        <v>1356</v>
      </c>
      <c r="J89" s="271">
        <f>SUMIF($F$2:$F$86,I89,$K$2:$K$86)</f>
        <v>9000</v>
      </c>
      <c r="K89" s="271">
        <f>K88-K87</f>
        <v>19178.849999999999</v>
      </c>
      <c r="L89" s="216"/>
      <c r="M89" s="216"/>
      <c r="N89" s="216"/>
      <c r="O89" s="216"/>
    </row>
    <row r="90" spans="1:15">
      <c r="A90" s="216"/>
      <c r="B90" s="216"/>
      <c r="D90" s="216"/>
      <c r="E90" s="216"/>
      <c r="F90" s="216"/>
      <c r="G90" s="216"/>
      <c r="H90" s="216"/>
      <c r="I90" s="270" t="s">
        <v>1203</v>
      </c>
      <c r="J90" s="271">
        <f>SUMIF($F$2:$F$86,I90,$K$2:$K$86)</f>
        <v>600.6</v>
      </c>
      <c r="K90" s="271"/>
      <c r="L90" s="216"/>
      <c r="M90" s="216"/>
      <c r="N90" s="216"/>
      <c r="O90" s="216"/>
    </row>
    <row r="91" spans="1:15">
      <c r="A91" s="216"/>
      <c r="B91" s="216"/>
      <c r="D91" s="216"/>
      <c r="E91" s="216"/>
      <c r="F91" s="216"/>
      <c r="G91" s="216"/>
      <c r="H91" s="216"/>
      <c r="I91" s="270"/>
      <c r="J91" s="272">
        <f>SUM(J88:J90)</f>
        <v>63726.149999999994</v>
      </c>
      <c r="K91" s="271"/>
      <c r="L91" s="216"/>
      <c r="M91" s="216"/>
      <c r="N91" s="216"/>
      <c r="O91" s="216"/>
    </row>
    <row r="92" spans="1:15" ht="15">
      <c r="A92" s="216"/>
      <c r="B92" s="216"/>
      <c r="D92" s="219" t="s">
        <v>1367</v>
      </c>
      <c r="E92" s="220">
        <v>2009</v>
      </c>
      <c r="F92" s="220">
        <v>2010</v>
      </c>
      <c r="G92" s="220">
        <v>2011</v>
      </c>
      <c r="H92" s="220">
        <v>2012</v>
      </c>
      <c r="I92" s="220">
        <v>2013</v>
      </c>
      <c r="J92" s="220" t="s">
        <v>1368</v>
      </c>
      <c r="K92" s="218"/>
      <c r="L92" s="216"/>
      <c r="M92" s="216"/>
      <c r="N92" s="216"/>
      <c r="O92" s="216"/>
    </row>
    <row r="93" spans="1:15" ht="39" thickBot="1">
      <c r="A93" s="216"/>
      <c r="B93" s="216"/>
      <c r="D93" s="221" t="s">
        <v>1</v>
      </c>
      <c r="E93" s="222">
        <f>E94+E98+E101</f>
        <v>0</v>
      </c>
      <c r="F93" s="222">
        <f>F94+F98+F101</f>
        <v>0</v>
      </c>
      <c r="G93" s="222">
        <f>G94+G98+G101</f>
        <v>0</v>
      </c>
      <c r="H93" s="222">
        <f>H94+H98+H101</f>
        <v>0</v>
      </c>
      <c r="I93" s="222">
        <f>I94+I98+I101</f>
        <v>0</v>
      </c>
      <c r="J93" s="222">
        <f t="shared" ref="J93:J128" si="1">SUM(E93:I93)</f>
        <v>0</v>
      </c>
      <c r="K93" s="218"/>
      <c r="L93" s="216"/>
      <c r="M93" s="216"/>
      <c r="N93" s="216"/>
      <c r="O93" s="216"/>
    </row>
    <row r="94" spans="1:15" ht="39" thickBot="1">
      <c r="A94" s="216"/>
      <c r="B94" s="216"/>
      <c r="D94" s="223" t="s">
        <v>2</v>
      </c>
      <c r="E94" s="224">
        <f>SUM(E95:E97)</f>
        <v>0</v>
      </c>
      <c r="F94" s="224">
        <f>SUM(F95:F97)</f>
        <v>0</v>
      </c>
      <c r="G94" s="224">
        <f>SUM(G95:G97)</f>
        <v>0</v>
      </c>
      <c r="H94" s="224">
        <f>SUM(H95:H97)</f>
        <v>0</v>
      </c>
      <c r="I94" s="224">
        <f>SUM(I95:I97)</f>
        <v>0</v>
      </c>
      <c r="J94" s="222">
        <f t="shared" si="1"/>
        <v>0</v>
      </c>
      <c r="K94" s="218"/>
      <c r="L94" s="216"/>
      <c r="M94" s="216"/>
      <c r="N94" s="216"/>
      <c r="O94" s="216"/>
    </row>
    <row r="95" spans="1:15" ht="39" thickBot="1">
      <c r="A95" s="216"/>
      <c r="B95" s="216"/>
      <c r="D95" s="225" t="s">
        <v>1369</v>
      </c>
      <c r="E95" s="226"/>
      <c r="F95" s="226"/>
      <c r="G95" s="226"/>
      <c r="H95" s="226"/>
      <c r="I95" s="226"/>
      <c r="J95" s="222">
        <f t="shared" si="1"/>
        <v>0</v>
      </c>
      <c r="K95" s="218"/>
      <c r="L95" s="216"/>
      <c r="M95" s="216"/>
      <c r="N95" s="216"/>
      <c r="O95" s="216"/>
    </row>
    <row r="96" spans="1:15" ht="26.25" thickBot="1">
      <c r="A96" s="216"/>
      <c r="B96" s="216"/>
      <c r="D96" s="225" t="s">
        <v>1370</v>
      </c>
      <c r="E96" s="226"/>
      <c r="F96" s="226"/>
      <c r="G96" s="226"/>
      <c r="H96" s="226"/>
      <c r="I96" s="226"/>
      <c r="J96" s="222">
        <f t="shared" si="1"/>
        <v>0</v>
      </c>
      <c r="K96" s="218"/>
      <c r="L96" s="216"/>
      <c r="M96" s="216"/>
      <c r="N96" s="216"/>
      <c r="O96" s="216"/>
    </row>
    <row r="97" spans="1:15" ht="39" thickBot="1">
      <c r="A97" s="216"/>
      <c r="B97" s="216"/>
      <c r="D97" s="225" t="s">
        <v>1371</v>
      </c>
      <c r="E97" s="226"/>
      <c r="F97" s="226"/>
      <c r="G97" s="226"/>
      <c r="H97" s="226"/>
      <c r="I97" s="226"/>
      <c r="J97" s="222">
        <f t="shared" si="1"/>
        <v>0</v>
      </c>
      <c r="K97" s="218"/>
      <c r="L97" s="216"/>
      <c r="M97" s="216"/>
      <c r="N97" s="216"/>
      <c r="O97" s="216"/>
    </row>
    <row r="98" spans="1:15" ht="39" thickBot="1">
      <c r="A98" s="216"/>
      <c r="B98" s="216"/>
      <c r="D98" s="223" t="s">
        <v>3</v>
      </c>
      <c r="E98" s="224">
        <f>SUBTOTAL(9,E99:E100)</f>
        <v>0</v>
      </c>
      <c r="F98" s="224">
        <f>SUBTOTAL(9,F99:F100)</f>
        <v>0</v>
      </c>
      <c r="G98" s="224">
        <f>SUBTOTAL(9,G99:G100)</f>
        <v>0</v>
      </c>
      <c r="H98" s="224">
        <f>SUBTOTAL(9,H99:H100)</f>
        <v>0</v>
      </c>
      <c r="I98" s="224">
        <f>SUBTOTAL(9,I99:I100)</f>
        <v>0</v>
      </c>
      <c r="J98" s="222">
        <f t="shared" si="1"/>
        <v>0</v>
      </c>
      <c r="K98" s="218"/>
      <c r="L98" s="216"/>
      <c r="M98" s="216"/>
      <c r="N98" s="216"/>
      <c r="O98" s="216"/>
    </row>
    <row r="99" spans="1:15" ht="39" thickBot="1">
      <c r="A99" s="216"/>
      <c r="B99" s="216"/>
      <c r="D99" s="225" t="s">
        <v>1372</v>
      </c>
      <c r="E99" s="226"/>
      <c r="F99" s="226"/>
      <c r="G99" s="226"/>
      <c r="H99" s="226"/>
      <c r="I99" s="226"/>
      <c r="J99" s="222">
        <f t="shared" si="1"/>
        <v>0</v>
      </c>
      <c r="K99" s="218"/>
      <c r="L99" s="216"/>
      <c r="M99" s="216"/>
      <c r="N99" s="216"/>
      <c r="O99" s="216"/>
    </row>
    <row r="100" spans="1:15" ht="51.75" thickBot="1">
      <c r="A100" s="216"/>
      <c r="B100" s="216"/>
      <c r="D100" s="225" t="s">
        <v>1373</v>
      </c>
      <c r="E100" s="226"/>
      <c r="F100" s="226"/>
      <c r="G100" s="226"/>
      <c r="H100" s="226"/>
      <c r="I100" s="226"/>
      <c r="J100" s="222">
        <f t="shared" si="1"/>
        <v>0</v>
      </c>
      <c r="K100" s="218"/>
      <c r="L100" s="216"/>
      <c r="M100" s="216"/>
      <c r="N100" s="216"/>
      <c r="O100" s="216"/>
    </row>
    <row r="101" spans="1:15" ht="39" thickBot="1">
      <c r="A101" s="216"/>
      <c r="B101" s="216"/>
      <c r="D101" s="223" t="s">
        <v>4</v>
      </c>
      <c r="E101" s="224">
        <f>SUBTOTAL(9,E102)</f>
        <v>0</v>
      </c>
      <c r="F101" s="224">
        <f>SUBTOTAL(9,F102)</f>
        <v>0</v>
      </c>
      <c r="G101" s="224">
        <f>SUBTOTAL(9,G102)</f>
        <v>0</v>
      </c>
      <c r="H101" s="224">
        <f>SUBTOTAL(9,H102)</f>
        <v>0</v>
      </c>
      <c r="I101" s="224">
        <f>SUBTOTAL(9,I102)</f>
        <v>0</v>
      </c>
      <c r="J101" s="222">
        <f t="shared" si="1"/>
        <v>0</v>
      </c>
      <c r="K101" s="218"/>
      <c r="L101" s="216"/>
      <c r="M101" s="216"/>
      <c r="N101" s="216"/>
      <c r="O101" s="216"/>
    </row>
    <row r="102" spans="1:15" ht="39" thickBot="1">
      <c r="A102" s="216"/>
      <c r="B102" s="216"/>
      <c r="D102" s="225" t="s">
        <v>1374</v>
      </c>
      <c r="E102" s="226"/>
      <c r="F102" s="226"/>
      <c r="G102" s="226"/>
      <c r="H102" s="226"/>
      <c r="I102" s="226"/>
      <c r="J102" s="222">
        <f t="shared" si="1"/>
        <v>0</v>
      </c>
      <c r="K102" s="218"/>
      <c r="L102" s="216"/>
      <c r="M102" s="216"/>
      <c r="N102" s="216"/>
      <c r="O102" s="216"/>
    </row>
    <row r="103" spans="1:15" ht="39" thickBot="1">
      <c r="A103" s="216"/>
      <c r="B103" s="216"/>
      <c r="D103" s="221" t="s">
        <v>5</v>
      </c>
      <c r="E103" s="222">
        <f>E104+E106+E109+E112+E115+E119</f>
        <v>0</v>
      </c>
      <c r="F103" s="222">
        <f>F104+F106+F109+F112+F115+F119</f>
        <v>0</v>
      </c>
      <c r="G103" s="222">
        <f>G104+G106+G109+G112+G115+G119</f>
        <v>0</v>
      </c>
      <c r="H103" s="222">
        <f>H104+H106+H109+H112+H115+H119</f>
        <v>63125.549999999996</v>
      </c>
      <c r="I103" s="222">
        <f>I104+I106+I109+I112+I115+I119</f>
        <v>0</v>
      </c>
      <c r="J103" s="222">
        <f t="shared" si="1"/>
        <v>63125.549999999996</v>
      </c>
      <c r="K103" s="218"/>
      <c r="L103" s="216"/>
      <c r="M103" s="216"/>
      <c r="N103" s="216"/>
      <c r="O103" s="216"/>
    </row>
    <row r="104" spans="1:15" ht="39" thickBot="1">
      <c r="A104" s="216"/>
      <c r="B104" s="216"/>
      <c r="D104" s="223" t="s">
        <v>6</v>
      </c>
      <c r="E104" s="224">
        <f>SUBTOTAL(9,E105)</f>
        <v>0</v>
      </c>
      <c r="F104" s="224">
        <f>SUBTOTAL(9,F105)</f>
        <v>0</v>
      </c>
      <c r="G104" s="224">
        <f>SUBTOTAL(9,G105)</f>
        <v>0</v>
      </c>
      <c r="H104" s="224">
        <f>SUBTOTAL(9,H105)</f>
        <v>0</v>
      </c>
      <c r="I104" s="224">
        <f>SUBTOTAL(9,I105)</f>
        <v>0</v>
      </c>
      <c r="J104" s="222">
        <f t="shared" si="1"/>
        <v>0</v>
      </c>
      <c r="K104" s="218"/>
      <c r="L104" s="216"/>
      <c r="M104" s="216"/>
      <c r="N104" s="216"/>
      <c r="O104" s="216"/>
    </row>
    <row r="105" spans="1:15" ht="26.25" thickBot="1">
      <c r="A105" s="216"/>
      <c r="B105" s="216"/>
      <c r="D105" s="225" t="s">
        <v>1375</v>
      </c>
      <c r="E105" s="226"/>
      <c r="F105" s="226"/>
      <c r="G105" s="226"/>
      <c r="H105" s="226"/>
      <c r="I105" s="226"/>
      <c r="J105" s="222">
        <f t="shared" si="1"/>
        <v>0</v>
      </c>
      <c r="K105" s="218"/>
      <c r="L105" s="216"/>
      <c r="M105" s="216"/>
      <c r="N105" s="216"/>
      <c r="O105" s="216"/>
    </row>
    <row r="106" spans="1:15" ht="26.25" thickBot="1">
      <c r="A106" s="216"/>
      <c r="B106" s="216"/>
      <c r="D106" s="227" t="s">
        <v>7</v>
      </c>
      <c r="E106" s="228">
        <f>SUBTOTAL(9,E107:E108)</f>
        <v>0</v>
      </c>
      <c r="F106" s="228">
        <f>SUBTOTAL(9,F107:F108)</f>
        <v>0</v>
      </c>
      <c r="G106" s="228">
        <f>SUBTOTAL(9,G107:G108)</f>
        <v>0</v>
      </c>
      <c r="H106" s="228">
        <f>SUBTOTAL(9,H107:H108)</f>
        <v>54125.549999999996</v>
      </c>
      <c r="I106" s="228">
        <f>SUBTOTAL(9,I107:I108)</f>
        <v>0</v>
      </c>
      <c r="J106" s="222">
        <f t="shared" si="1"/>
        <v>54125.549999999996</v>
      </c>
      <c r="K106" s="218"/>
      <c r="L106" s="216"/>
      <c r="M106" s="216"/>
      <c r="N106" s="216"/>
      <c r="O106" s="216"/>
    </row>
    <row r="107" spans="1:15" ht="26.25" thickBot="1">
      <c r="A107" s="216"/>
      <c r="B107" s="216"/>
      <c r="D107" s="225" t="s">
        <v>1376</v>
      </c>
      <c r="E107" s="226"/>
      <c r="F107" s="226"/>
      <c r="G107" s="226"/>
      <c r="H107" s="226"/>
      <c r="I107" s="226"/>
      <c r="J107" s="222">
        <f t="shared" si="1"/>
        <v>0</v>
      </c>
      <c r="K107" s="218"/>
      <c r="L107" s="216"/>
      <c r="M107" s="216"/>
      <c r="N107" s="216"/>
      <c r="O107" s="216"/>
    </row>
    <row r="108" spans="1:15" ht="26.25" thickBot="1">
      <c r="A108" s="216"/>
      <c r="B108" s="216"/>
      <c r="D108" s="225" t="s">
        <v>1377</v>
      </c>
      <c r="E108" s="226"/>
      <c r="F108" s="226"/>
      <c r="G108" s="226"/>
      <c r="H108" s="226">
        <f>SUM(K6:K11,K13:K81)</f>
        <v>54125.549999999996</v>
      </c>
      <c r="I108" s="226"/>
      <c r="J108" s="222">
        <f t="shared" si="1"/>
        <v>54125.549999999996</v>
      </c>
      <c r="K108" s="218"/>
      <c r="L108" s="216"/>
      <c r="M108" s="216"/>
      <c r="N108" s="216"/>
      <c r="O108" s="216"/>
    </row>
    <row r="109" spans="1:15" ht="26.25" thickBot="1">
      <c r="A109" s="216"/>
      <c r="B109" s="216"/>
      <c r="D109" s="223" t="s">
        <v>8</v>
      </c>
      <c r="E109" s="224">
        <f>SUBTOTAL(9,E110:E111)</f>
        <v>0</v>
      </c>
      <c r="F109" s="224">
        <f>SUBTOTAL(9,F110:F111)</f>
        <v>0</v>
      </c>
      <c r="G109" s="224">
        <f>SUBTOTAL(9,G110:G111)</f>
        <v>0</v>
      </c>
      <c r="H109" s="224">
        <f>SUBTOTAL(9,H110:H111)</f>
        <v>9000</v>
      </c>
      <c r="I109" s="224">
        <f>SUBTOTAL(9,I110:I111)</f>
        <v>0</v>
      </c>
      <c r="J109" s="222">
        <f t="shared" si="1"/>
        <v>9000</v>
      </c>
      <c r="K109" s="218"/>
      <c r="L109" s="216"/>
      <c r="M109" s="216"/>
      <c r="N109" s="216"/>
      <c r="O109" s="216"/>
    </row>
    <row r="110" spans="1:15" ht="26.25" thickBot="1">
      <c r="A110" s="216"/>
      <c r="B110" s="216"/>
      <c r="D110" s="225" t="s">
        <v>1378</v>
      </c>
      <c r="E110" s="226"/>
      <c r="F110" s="226"/>
      <c r="G110" s="226"/>
      <c r="H110" s="226"/>
      <c r="I110" s="226"/>
      <c r="J110" s="222">
        <f t="shared" si="1"/>
        <v>0</v>
      </c>
      <c r="K110" s="218"/>
      <c r="L110" s="216"/>
      <c r="M110" s="216"/>
      <c r="N110" s="216"/>
      <c r="O110" s="216"/>
    </row>
    <row r="111" spans="1:15" ht="39" thickBot="1">
      <c r="A111" s="216"/>
      <c r="B111" s="216"/>
      <c r="D111" s="225" t="s">
        <v>1379</v>
      </c>
      <c r="E111" s="226"/>
      <c r="F111" s="226"/>
      <c r="G111" s="226"/>
      <c r="H111" s="226">
        <f>SUM(K82:K86)</f>
        <v>9000</v>
      </c>
      <c r="I111" s="226"/>
      <c r="J111" s="222">
        <f t="shared" si="1"/>
        <v>9000</v>
      </c>
      <c r="K111" s="218"/>
      <c r="L111" s="216"/>
      <c r="M111" s="216"/>
      <c r="N111" s="216"/>
      <c r="O111" s="216"/>
    </row>
    <row r="112" spans="1:15" ht="26.25" thickBot="1">
      <c r="A112" s="216"/>
      <c r="B112" s="216"/>
      <c r="D112" s="223" t="s">
        <v>9</v>
      </c>
      <c r="E112" s="224">
        <f>SUBTOTAL(9,E113:E114)</f>
        <v>0</v>
      </c>
      <c r="F112" s="224">
        <f>SUBTOTAL(9,F113:F114)</f>
        <v>0</v>
      </c>
      <c r="G112" s="224">
        <f>SUBTOTAL(9,G113:G114)</f>
        <v>0</v>
      </c>
      <c r="H112" s="224">
        <f>SUBTOTAL(9,H113:H114)</f>
        <v>0</v>
      </c>
      <c r="I112" s="224">
        <f>SUBTOTAL(9,I113:I114)</f>
        <v>0</v>
      </c>
      <c r="J112" s="222">
        <f t="shared" si="1"/>
        <v>0</v>
      </c>
      <c r="K112" s="218"/>
      <c r="L112" s="216"/>
      <c r="M112" s="216"/>
      <c r="N112" s="216"/>
      <c r="O112" s="216"/>
    </row>
    <row r="113" spans="1:15" ht="26.25" thickBot="1">
      <c r="A113" s="216"/>
      <c r="B113" s="216"/>
      <c r="D113" s="225" t="s">
        <v>1380</v>
      </c>
      <c r="E113" s="226"/>
      <c r="F113" s="226"/>
      <c r="G113" s="226"/>
      <c r="H113" s="226"/>
      <c r="I113" s="226"/>
      <c r="J113" s="222">
        <f t="shared" si="1"/>
        <v>0</v>
      </c>
      <c r="K113" s="218"/>
      <c r="L113" s="216"/>
      <c r="M113" s="216"/>
      <c r="N113" s="216"/>
      <c r="O113" s="216"/>
    </row>
    <row r="114" spans="1:15" ht="26.25" thickBot="1">
      <c r="A114" s="216"/>
      <c r="B114" s="216"/>
      <c r="D114" s="225" t="s">
        <v>1381</v>
      </c>
      <c r="E114" s="226"/>
      <c r="F114" s="226"/>
      <c r="G114" s="226"/>
      <c r="H114" s="226"/>
      <c r="I114" s="226"/>
      <c r="J114" s="222">
        <f t="shared" si="1"/>
        <v>0</v>
      </c>
      <c r="K114" s="218"/>
      <c r="L114" s="216"/>
      <c r="M114" s="216"/>
      <c r="N114" s="216"/>
      <c r="O114" s="216"/>
    </row>
    <row r="115" spans="1:15" ht="26.25" thickBot="1">
      <c r="A115" s="216"/>
      <c r="B115" s="216"/>
      <c r="D115" s="223" t="s">
        <v>10</v>
      </c>
      <c r="E115" s="224">
        <f>SUBTOTAL(9,E116:E118)</f>
        <v>0</v>
      </c>
      <c r="F115" s="224">
        <f>SUBTOTAL(9,F116:F118)</f>
        <v>0</v>
      </c>
      <c r="G115" s="224">
        <f>SUBTOTAL(9,G116:G118)</f>
        <v>0</v>
      </c>
      <c r="H115" s="224">
        <f>SUBTOTAL(9,H116:H118)</f>
        <v>0</v>
      </c>
      <c r="I115" s="224">
        <f>SUBTOTAL(9,I116:I118)</f>
        <v>0</v>
      </c>
      <c r="J115" s="222">
        <f t="shared" si="1"/>
        <v>0</v>
      </c>
      <c r="K115" s="218"/>
      <c r="L115" s="216"/>
      <c r="M115" s="216"/>
      <c r="N115" s="216"/>
      <c r="O115" s="216"/>
    </row>
    <row r="116" spans="1:15" ht="26.25" thickBot="1">
      <c r="A116" s="216"/>
      <c r="B116" s="216"/>
      <c r="D116" s="225" t="s">
        <v>1382</v>
      </c>
      <c r="E116" s="226"/>
      <c r="F116" s="226"/>
      <c r="G116" s="226"/>
      <c r="H116" s="226"/>
      <c r="I116" s="226"/>
      <c r="J116" s="222">
        <f t="shared" si="1"/>
        <v>0</v>
      </c>
      <c r="K116" s="218"/>
      <c r="L116" s="216"/>
      <c r="M116" s="216"/>
      <c r="N116" s="216"/>
      <c r="O116" s="216"/>
    </row>
    <row r="117" spans="1:15" ht="26.25" thickBot="1">
      <c r="A117" s="216"/>
      <c r="B117" s="216"/>
      <c r="D117" s="225" t="s">
        <v>1383</v>
      </c>
      <c r="E117" s="226"/>
      <c r="F117" s="226"/>
      <c r="G117" s="226"/>
      <c r="H117" s="226"/>
      <c r="I117" s="226"/>
      <c r="J117" s="222">
        <f t="shared" si="1"/>
        <v>0</v>
      </c>
      <c r="K117" s="218"/>
      <c r="L117" s="216"/>
      <c r="M117" s="216"/>
      <c r="N117" s="216"/>
      <c r="O117" s="216"/>
    </row>
    <row r="118" spans="1:15" ht="26.25" thickBot="1">
      <c r="A118" s="216"/>
      <c r="B118" s="216"/>
      <c r="D118" s="225" t="s">
        <v>1384</v>
      </c>
      <c r="E118" s="226"/>
      <c r="F118" s="226"/>
      <c r="G118" s="226"/>
      <c r="H118" s="226"/>
      <c r="I118" s="226"/>
      <c r="J118" s="222">
        <f t="shared" si="1"/>
        <v>0</v>
      </c>
      <c r="K118" s="218"/>
      <c r="L118" s="216"/>
      <c r="M118" s="216"/>
      <c r="N118" s="216"/>
      <c r="O118" s="216"/>
    </row>
    <row r="119" spans="1:15" ht="13.5" thickBot="1">
      <c r="A119" s="216"/>
      <c r="B119" s="216"/>
      <c r="D119" s="223" t="s">
        <v>11</v>
      </c>
      <c r="E119" s="224">
        <f>SUBTOTAL(9,E120:E121)</f>
        <v>0</v>
      </c>
      <c r="F119" s="224">
        <f>SUBTOTAL(9,F120:F121)</f>
        <v>0</v>
      </c>
      <c r="G119" s="224">
        <f>SUBTOTAL(9,G120:G121)</f>
        <v>0</v>
      </c>
      <c r="H119" s="224">
        <f>SUBTOTAL(9,H120:H121)</f>
        <v>0</v>
      </c>
      <c r="I119" s="224">
        <f>SUBTOTAL(9,I120:I121)</f>
        <v>0</v>
      </c>
      <c r="J119" s="222">
        <f t="shared" si="1"/>
        <v>0</v>
      </c>
      <c r="K119" s="218"/>
      <c r="L119" s="216"/>
      <c r="M119" s="216"/>
      <c r="N119" s="216"/>
      <c r="O119" s="216"/>
    </row>
    <row r="120" spans="1:15" ht="13.5" thickBot="1">
      <c r="A120" s="216"/>
      <c r="B120" s="216"/>
      <c r="D120" s="225" t="s">
        <v>1385</v>
      </c>
      <c r="E120" s="226"/>
      <c r="F120" s="226"/>
      <c r="G120" s="226"/>
      <c r="H120" s="226"/>
      <c r="I120" s="226"/>
      <c r="J120" s="222">
        <f t="shared" si="1"/>
        <v>0</v>
      </c>
      <c r="K120" s="218"/>
      <c r="L120" s="216"/>
      <c r="M120" s="216"/>
      <c r="N120" s="216"/>
      <c r="O120" s="216"/>
    </row>
    <row r="121" spans="1:15" ht="39" thickBot="1">
      <c r="A121" s="216"/>
      <c r="B121" s="216"/>
      <c r="D121" s="225" t="s">
        <v>1386</v>
      </c>
      <c r="E121" s="226"/>
      <c r="F121" s="226"/>
      <c r="G121" s="226"/>
      <c r="H121" s="226"/>
      <c r="I121" s="226"/>
      <c r="J121" s="222">
        <f t="shared" si="1"/>
        <v>0</v>
      </c>
      <c r="K121" s="218"/>
      <c r="L121" s="216"/>
      <c r="M121" s="216"/>
      <c r="N121" s="216"/>
      <c r="O121" s="216"/>
    </row>
    <row r="122" spans="1:15" ht="13.5" thickBot="1">
      <c r="A122" s="216"/>
      <c r="B122" s="216"/>
      <c r="D122" s="221" t="s">
        <v>18</v>
      </c>
      <c r="E122" s="222">
        <f>E123+E127+E129</f>
        <v>0</v>
      </c>
      <c r="F122" s="222">
        <f>F123+F127+F129</f>
        <v>0</v>
      </c>
      <c r="G122" s="222">
        <f>G123+G127+G129</f>
        <v>0</v>
      </c>
      <c r="H122" s="222">
        <f>H123+H127+H129</f>
        <v>600.6</v>
      </c>
      <c r="I122" s="222">
        <f>I123+I127+I129</f>
        <v>0</v>
      </c>
      <c r="J122" s="222">
        <f t="shared" si="1"/>
        <v>600.6</v>
      </c>
      <c r="K122" s="218"/>
      <c r="L122" s="216"/>
      <c r="M122" s="216"/>
      <c r="N122" s="216"/>
      <c r="O122" s="216"/>
    </row>
    <row r="123" spans="1:15" ht="13.5" thickBot="1">
      <c r="A123" s="216"/>
      <c r="B123" s="216"/>
      <c r="D123" s="223" t="s">
        <v>12</v>
      </c>
      <c r="E123" s="224">
        <f>SUBTOTAL(9,E124:E126)</f>
        <v>0</v>
      </c>
      <c r="F123" s="224"/>
      <c r="G123" s="224"/>
      <c r="H123" s="224"/>
      <c r="I123" s="224"/>
      <c r="J123" s="222">
        <f t="shared" si="1"/>
        <v>0</v>
      </c>
      <c r="K123" s="218"/>
      <c r="L123" s="216"/>
      <c r="M123" s="216"/>
      <c r="N123" s="216"/>
      <c r="O123" s="216"/>
    </row>
    <row r="124" spans="1:15" ht="39" thickBot="1">
      <c r="A124" s="216"/>
      <c r="B124" s="216"/>
      <c r="D124" s="225" t="s">
        <v>1387</v>
      </c>
      <c r="E124" s="226"/>
      <c r="F124" s="226"/>
      <c r="G124" s="226"/>
      <c r="H124" s="226"/>
      <c r="I124" s="226"/>
      <c r="J124" s="222">
        <f t="shared" si="1"/>
        <v>0</v>
      </c>
      <c r="K124" s="218"/>
      <c r="L124" s="216"/>
      <c r="M124" s="216"/>
      <c r="N124" s="216"/>
      <c r="O124" s="216"/>
    </row>
    <row r="125" spans="1:15" ht="13.5" thickBot="1">
      <c r="A125" s="216"/>
      <c r="B125" s="216"/>
      <c r="D125" s="225" t="s">
        <v>1388</v>
      </c>
      <c r="E125" s="226"/>
      <c r="F125" s="226"/>
      <c r="G125" s="226"/>
      <c r="H125" s="226"/>
      <c r="I125" s="226"/>
      <c r="J125" s="222">
        <f t="shared" si="1"/>
        <v>0</v>
      </c>
      <c r="K125" s="218"/>
      <c r="L125" s="216"/>
      <c r="M125" s="216"/>
      <c r="N125" s="216"/>
      <c r="O125" s="216"/>
    </row>
    <row r="126" spans="1:15" ht="26.25" thickBot="1">
      <c r="A126" s="216"/>
      <c r="B126" s="216"/>
      <c r="D126" s="225" t="s">
        <v>1389</v>
      </c>
      <c r="E126" s="226"/>
      <c r="F126" s="226"/>
      <c r="G126" s="226"/>
      <c r="H126" s="226"/>
      <c r="I126" s="226"/>
      <c r="J126" s="222">
        <f t="shared" si="1"/>
        <v>0</v>
      </c>
      <c r="K126" s="218"/>
      <c r="L126" s="216"/>
      <c r="M126" s="216"/>
      <c r="N126" s="216"/>
      <c r="O126" s="216"/>
    </row>
    <row r="127" spans="1:15" ht="13.5" thickBot="1">
      <c r="A127" s="216"/>
      <c r="B127" s="216"/>
      <c r="D127" s="223" t="s">
        <v>19</v>
      </c>
      <c r="E127" s="224">
        <f>E128</f>
        <v>0</v>
      </c>
      <c r="F127" s="224">
        <f>F128</f>
        <v>0</v>
      </c>
      <c r="G127" s="224">
        <f>G128</f>
        <v>0</v>
      </c>
      <c r="H127" s="224">
        <f>H128</f>
        <v>600.6</v>
      </c>
      <c r="I127" s="224">
        <f>I128</f>
        <v>0</v>
      </c>
      <c r="J127" s="222">
        <f t="shared" si="1"/>
        <v>600.6</v>
      </c>
      <c r="K127" s="218"/>
      <c r="L127" s="216"/>
      <c r="M127" s="216"/>
      <c r="N127" s="216"/>
      <c r="O127" s="216"/>
    </row>
    <row r="128" spans="1:15" ht="26.25" thickBot="1">
      <c r="A128" s="216"/>
      <c r="B128" s="216"/>
      <c r="D128" s="232" t="s">
        <v>1390</v>
      </c>
      <c r="E128" s="233"/>
      <c r="F128" s="226"/>
      <c r="G128" s="226"/>
      <c r="H128" s="226">
        <f>K12</f>
        <v>600.6</v>
      </c>
      <c r="I128" s="226"/>
      <c r="J128" s="222">
        <f t="shared" si="1"/>
        <v>600.6</v>
      </c>
      <c r="K128" s="218"/>
      <c r="L128" s="216"/>
      <c r="M128" s="216"/>
      <c r="N128" s="216"/>
      <c r="O128" s="216"/>
    </row>
    <row r="129" spans="1:15" ht="13.5" thickBot="1">
      <c r="A129" s="216"/>
      <c r="B129" s="216"/>
      <c r="D129" s="234"/>
      <c r="E129" s="235"/>
      <c r="F129" s="235"/>
      <c r="G129" s="235"/>
      <c r="H129" s="235"/>
      <c r="I129" s="235"/>
      <c r="J129" s="222"/>
      <c r="K129" s="218"/>
      <c r="L129" s="216"/>
      <c r="M129" s="216"/>
      <c r="N129" s="216"/>
      <c r="O129" s="216"/>
    </row>
    <row r="130" spans="1:15" ht="13.5" thickBot="1">
      <c r="A130" s="216"/>
      <c r="B130" s="216"/>
      <c r="D130" s="234" t="s">
        <v>1391</v>
      </c>
      <c r="E130" s="235">
        <f>E93+E103+E122</f>
        <v>0</v>
      </c>
      <c r="F130" s="235">
        <f>F93+F103+F122</f>
        <v>0</v>
      </c>
      <c r="G130" s="235">
        <f>G93+G103+G122</f>
        <v>0</v>
      </c>
      <c r="H130" s="236">
        <f>H93+H103+H122</f>
        <v>63726.149999999994</v>
      </c>
      <c r="I130" s="237">
        <f>I93+I103+I122</f>
        <v>0</v>
      </c>
      <c r="J130" s="222">
        <f>SUM(E130:I130)</f>
        <v>63726.149999999994</v>
      </c>
      <c r="K130" s="218"/>
      <c r="L130" s="216"/>
      <c r="M130" s="216"/>
      <c r="N130" s="216"/>
      <c r="O130" s="216"/>
    </row>
    <row r="131" spans="1:15" ht="13.5" thickBot="1">
      <c r="A131" s="216"/>
      <c r="B131" s="216"/>
      <c r="D131" s="216"/>
      <c r="E131" s="216"/>
      <c r="F131" s="216"/>
      <c r="G131" s="216"/>
      <c r="H131" s="216"/>
      <c r="I131" s="237" t="s">
        <v>1393</v>
      </c>
      <c r="J131" s="222">
        <f>'3- Orçamento Global '!$I$21</f>
        <v>82905</v>
      </c>
      <c r="K131" s="218"/>
      <c r="L131" s="216"/>
      <c r="M131" s="216"/>
      <c r="N131" s="216"/>
      <c r="O131" s="216"/>
    </row>
    <row r="132" spans="1:15" ht="13.5" thickBot="1">
      <c r="A132" s="216"/>
      <c r="B132" s="216"/>
      <c r="D132" s="216"/>
      <c r="E132" s="216"/>
      <c r="F132" s="216"/>
      <c r="G132" s="216"/>
      <c r="H132" s="216"/>
      <c r="I132" s="237" t="s">
        <v>1392</v>
      </c>
      <c r="J132" s="222">
        <f>J131-J130</f>
        <v>19178.850000000006</v>
      </c>
      <c r="K132" s="218"/>
      <c r="L132" s="216"/>
      <c r="M132" s="216"/>
      <c r="N132" s="216"/>
      <c r="O132" s="216"/>
    </row>
  </sheetData>
  <mergeCells count="2">
    <mergeCell ref="A1:K1"/>
    <mergeCell ref="A2:K2"/>
  </mergeCells>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5</vt:i4>
      </vt:variant>
    </vt:vector>
  </HeadingPairs>
  <TitlesOfParts>
    <vt:vector size="14" baseType="lpstr">
      <vt:lpstr>1- CAPA</vt:lpstr>
      <vt:lpstr>2 - Justificativa </vt:lpstr>
      <vt:lpstr>3- Orçamento Global </vt:lpstr>
      <vt:lpstr>3A Rendimento Auferido x Rendim</vt:lpstr>
      <vt:lpstr>4- Fisico  Progr </vt:lpstr>
      <vt:lpstr>5 -Financeiro Progr e Exec</vt:lpstr>
      <vt:lpstr>6-Rel Aquisições e Contratações</vt:lpstr>
      <vt:lpstr>7-Relação de Bens</vt:lpstr>
      <vt:lpstr>8-Relação de Imprevistos</vt:lpstr>
      <vt:lpstr>'2 - Justificativa '!Area_de_impressao</vt:lpstr>
      <vt:lpstr>'5 -Financeiro Progr e Exec'!Area_de_impressao</vt:lpstr>
      <vt:lpstr>'7-Relação de Bens'!Area_de_impressao</vt:lpstr>
      <vt:lpstr>'6-Rel Aquisições e Contratações'!Titulos_de_impressao</vt:lpstr>
      <vt:lpstr>'7-Relação de Bens'!Titulos_de_impressao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Fernando Fernandes Teixeira</dc:creator>
  <cp:lastModifiedBy>4507010</cp:lastModifiedBy>
  <cp:lastPrinted>2013-06-19T19:17:54Z</cp:lastPrinted>
  <dcterms:created xsi:type="dcterms:W3CDTF">2012-01-31T17:57:04Z</dcterms:created>
  <dcterms:modified xsi:type="dcterms:W3CDTF">2013-07-31T20:38:56Z</dcterms:modified>
</cp:coreProperties>
</file>