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5880" windowWidth="19095" windowHeight="7695" tabRatio="848" activeTab="0"/>
  </bookViews>
  <sheets>
    <sheet name="1- CAPA" sheetId="1" r:id="rId1"/>
    <sheet name="2 - Justificativa " sheetId="2" r:id="rId2"/>
    <sheet name="3- Orçamento Global " sheetId="3" r:id="rId3"/>
    <sheet name="3A Rendimento Auferido x Rendim" sheetId="4" r:id="rId4"/>
    <sheet name="4- Fisico  Progr " sheetId="5" r:id="rId5"/>
    <sheet name="5 -Financeiro Progr e Exec" sheetId="6" r:id="rId6"/>
    <sheet name="6-Rel Aquisições e Contratações" sheetId="7" r:id="rId7"/>
    <sheet name="7-Relação de Bens" sheetId="8" r:id="rId8"/>
  </sheets>
  <externalReferences>
    <externalReference r:id="rId11"/>
    <externalReference r:id="rId12"/>
    <externalReference r:id="rId13"/>
    <externalReference r:id="rId14"/>
  </externalReferences>
  <definedNames>
    <definedName name="Estados">#REF!</definedName>
    <definedName name="Excel_BuiltIn_Print_Titles_6">'7-Relação de Bens'!#REF!</definedName>
    <definedName name="Meses">#REF!</definedName>
    <definedName name="Responsaveis">'[1]Parâmetros'!$C$8:$C$33</definedName>
    <definedName name="Responsáveis">#REF!</definedName>
  </definedNames>
  <calcPr fullCalcOnLoad="1"/>
</workbook>
</file>

<file path=xl/comments2.xml><?xml version="1.0" encoding="utf-8"?>
<comments xmlns="http://schemas.openxmlformats.org/spreadsheetml/2006/main">
  <authors>
    <author/>
  </authors>
  <commentList>
    <comment ref="A5" authorId="0">
      <text>
        <r>
          <rPr>
            <sz val="9"/>
            <color indexed="8"/>
            <rFont val="Tahoma"/>
            <family val="2"/>
          </rPr>
          <t>Síntese dos acontecimentos importantes que antecedem a implantação do projeto.</t>
        </r>
      </text>
    </comment>
    <comment ref="A7" authorId="0">
      <text>
        <r>
          <rPr>
            <sz val="9"/>
            <color indexed="8"/>
            <rFont val="Tahoma"/>
            <family val="2"/>
          </rPr>
          <t>Síntese dos acontecimentos importantes que antecedem a implantação do projeto.</t>
        </r>
      </text>
    </comment>
    <comment ref="A9" authorId="0">
      <text>
        <r>
          <rPr>
            <sz val="9"/>
            <color indexed="8"/>
            <rFont val="Tahoma"/>
            <family val="2"/>
          </rPr>
          <t xml:space="preserve">Declaração da </t>
        </r>
        <r>
          <rPr>
            <b/>
            <sz val="9"/>
            <color indexed="8"/>
            <rFont val="Tahoma"/>
            <family val="2"/>
          </rPr>
          <t xml:space="preserve">Missão </t>
        </r>
        <r>
          <rPr>
            <sz val="9"/>
            <color indexed="8"/>
            <rFont val="Tahoma"/>
            <family val="2"/>
          </rPr>
          <t>da Gestão Estadual, construída em conjunto pelas áreas alcançadas pelo projeto.</t>
        </r>
      </text>
    </comment>
    <comment ref="A12" authorId="0">
      <text>
        <r>
          <rPr>
            <b/>
            <sz val="9"/>
            <color indexed="8"/>
            <rFont val="Tahoma"/>
            <family val="2"/>
          </rPr>
          <t>Visão de Futuro</t>
        </r>
        <r>
          <rPr>
            <sz val="9"/>
            <color indexed="8"/>
            <rFont val="Tahoma"/>
            <family val="2"/>
          </rPr>
          <t xml:space="preserve"> da Gestão Estadual,construída em conjunto pelas áreas alcançadas pelo projeto.
</t>
        </r>
      </text>
    </comment>
    <comment ref="A14" authorId="0">
      <text>
        <r>
          <rPr>
            <b/>
            <sz val="9"/>
            <color indexed="8"/>
            <rFont val="Tahoma"/>
            <family val="2"/>
          </rPr>
          <t>Diretrizes</t>
        </r>
        <r>
          <rPr>
            <sz val="9"/>
            <color indexed="8"/>
            <rFont val="Tahoma"/>
            <family val="2"/>
          </rPr>
          <t xml:space="preserve"> para a Gestão Estadual, extraídas do PPA, nas áreas alcançadas pelo projeto. 
</t>
        </r>
      </text>
    </comment>
    <comment ref="A16" authorId="0">
      <text>
        <r>
          <rPr>
            <b/>
            <sz val="9"/>
            <color indexed="8"/>
            <rFont val="Tahoma"/>
            <family val="2"/>
          </rPr>
          <t>Diretrizes</t>
        </r>
        <r>
          <rPr>
            <sz val="9"/>
            <color indexed="8"/>
            <rFont val="Tahoma"/>
            <family val="2"/>
          </rPr>
          <t xml:space="preserve"> para a Gestão Estadual, extraídas do PPA, nas áreas alcançadas pelo projeto. 
</t>
        </r>
      </text>
    </comment>
  </commentList>
</comments>
</file>

<file path=xl/comments7.xml><?xml version="1.0" encoding="utf-8"?>
<comments xmlns="http://schemas.openxmlformats.org/spreadsheetml/2006/main">
  <authors>
    <author/>
  </authors>
  <commentList>
    <comment ref="F4" authorId="0">
      <text>
        <r>
          <rPr>
            <b/>
            <sz val="8"/>
            <color indexed="8"/>
            <rFont val="Tahoma"/>
            <family val="2"/>
          </rPr>
          <t xml:space="preserve">nelcilandia.oliveira:
</t>
        </r>
        <r>
          <rPr>
            <sz val="8"/>
            <color indexed="8"/>
            <rFont val="Tahoma"/>
            <family val="2"/>
          </rPr>
          <t>Fazer uma descrição suscinta do objeto contratado.</t>
        </r>
      </text>
    </comment>
    <comment ref="P5" authorId="0">
      <text>
        <r>
          <rPr>
            <b/>
            <sz val="8"/>
            <color indexed="8"/>
            <rFont val="Tahoma"/>
            <family val="2"/>
          </rPr>
          <t xml:space="preserve">nelcilandia.oliveira:
</t>
        </r>
        <r>
          <rPr>
            <sz val="8"/>
            <color indexed="8"/>
            <rFont val="Tahoma"/>
            <family val="2"/>
          </rPr>
          <t>Valores acumulados</t>
        </r>
      </text>
    </comment>
  </commentList>
</comments>
</file>

<file path=xl/sharedStrings.xml><?xml version="1.0" encoding="utf-8"?>
<sst xmlns="http://schemas.openxmlformats.org/spreadsheetml/2006/main" count="2624" uniqueCount="777">
  <si>
    <t xml:space="preserve">I. JUSTIFICATIVAS </t>
  </si>
  <si>
    <t>Geral</t>
  </si>
  <si>
    <t>Componente: 1. FORTALECIMENTO E INTEGRAÇÃO DOS TRIBUNAIS DE CONTAS NO ÂMBITO NACIONAL</t>
  </si>
  <si>
    <t xml:space="preserve">1.1 Desenvolvimento de vínculos inter-institucionais entre os Tribunais de Contas e destes com o Governo Federal </t>
  </si>
  <si>
    <t>1.2 Redesenho dos procedimentos de controle externo contemplando, inclusive, o cumprimento da LRF</t>
  </si>
  <si>
    <t>1.3. Desenvolvimento de política e gestão de soluções compartilhadas e de cooperação técnica (de TI e outras)</t>
  </si>
  <si>
    <t>Componente: 2. MODERNIZAÇÃO DOS TRIBUNAIS DE CONTAS DOS ESTADOS E MUNICÍPIOS</t>
  </si>
  <si>
    <t>2.1. Desenvolvimento de vínculos inter-institucionais com outros Poderes e instituições dos três níveis de governo e com a sociedade</t>
  </si>
  <si>
    <t>2.2. Integração dos Tribunais de Contas no ciclo de gestão governamental</t>
  </si>
  <si>
    <t>2.3. Redesenho dos métodos, técnicas e procedimentos de Controle Externo</t>
  </si>
  <si>
    <t>2.4. Planejamento estratégico e aprimoramento gerencial</t>
  </si>
  <si>
    <t>2.5. Desenvolvimento da política e da gestão da tecnologia de informação</t>
  </si>
  <si>
    <t>2.6. Adequação da política e gestão de pessoal</t>
  </si>
  <si>
    <t>Administração</t>
  </si>
  <si>
    <t>RELATÓRIO DE PROGRESSO 2º SEMESTRE DE 2010</t>
  </si>
  <si>
    <t xml:space="preserve">QUADRO III - ORCAMENTO GLOBAL </t>
  </si>
  <si>
    <t>ITENS</t>
  </si>
  <si>
    <t>R$</t>
  </si>
  <si>
    <t>BID</t>
  </si>
  <si>
    <t>Local</t>
  </si>
  <si>
    <t xml:space="preserve"> ** Contrapartida Antecipada</t>
  </si>
  <si>
    <r>
      <t xml:space="preserve">TOTAL da CONTRAPARTIDA
</t>
    </r>
    <r>
      <rPr>
        <sz val="10"/>
        <color indexed="12"/>
        <rFont val="Arial"/>
        <family val="2"/>
      </rPr>
      <t>(Local + Contrapartida Antecipada)</t>
    </r>
  </si>
  <si>
    <r>
      <t>TOTAL  
(BID + Contrapartida Total)</t>
    </r>
    <r>
      <rPr>
        <sz val="10"/>
        <color indexed="14"/>
        <rFont val="Arial"/>
        <family val="2"/>
      </rPr>
      <t xml:space="preserve"> 
</t>
    </r>
    <r>
      <rPr>
        <sz val="10"/>
        <color indexed="12"/>
        <rFont val="Arial"/>
        <family val="2"/>
      </rPr>
      <t>(essas colunas devem ter valores iguais às colunas correspondentes no total do financeiro global, planilha 5)</t>
    </r>
  </si>
  <si>
    <r>
      <t xml:space="preserve">Programado Valor Total do Projeto 
</t>
    </r>
    <r>
      <rPr>
        <sz val="8"/>
        <color indexed="12"/>
        <rFont val="Arial"/>
        <family val="2"/>
      </rPr>
      <t>(indicar o orçamento total previsto, por  subcomponente, do recurso BID, no Projeto 2010.
Os totais desta coluna deverão ser iguais aos Totais BID do Projeto c/c Termo Aditivo 01/10)</t>
    </r>
  </si>
  <si>
    <r>
      <t xml:space="preserve">Realizado Acumulado     </t>
    </r>
    <r>
      <rPr>
        <b/>
        <sz val="9"/>
        <color indexed="48"/>
        <rFont val="Arial"/>
        <family val="2"/>
      </rPr>
      <t>(valores pagos na fonte BID sem incluir fonte aplicações financeiras)</t>
    </r>
  </si>
  <si>
    <r>
      <t xml:space="preserve">%
</t>
    </r>
    <r>
      <rPr>
        <sz val="8"/>
        <color indexed="12"/>
        <rFont val="Arial"/>
        <family val="2"/>
      </rPr>
      <t>(não retirar as fórmulas)</t>
    </r>
  </si>
  <si>
    <r>
      <t xml:space="preserve">Programado Valor Total do Projeto 
</t>
    </r>
    <r>
      <rPr>
        <sz val="8"/>
        <color indexed="12"/>
        <rFont val="Arial"/>
        <family val="2"/>
      </rPr>
      <t xml:space="preserve">(indicar o orçamento total previsto, por  subcomponente, do recurso Contrapartida Local, no Projeto, conforme Termo Aditivo nº 01/2010.
</t>
    </r>
    <r>
      <rPr>
        <sz val="8"/>
        <color indexed="10"/>
        <rFont val="Arial"/>
        <family val="2"/>
      </rPr>
      <t>Não incluir</t>
    </r>
    <r>
      <rPr>
        <sz val="8"/>
        <color indexed="12"/>
        <rFont val="Arial"/>
        <family val="2"/>
      </rPr>
      <t xml:space="preserve"> nesta coluna o montante relativo a </t>
    </r>
    <r>
      <rPr>
        <sz val="8"/>
        <color indexed="10"/>
        <rFont val="Arial"/>
        <family val="2"/>
      </rPr>
      <t xml:space="preserve">contrapartida antecipada </t>
    </r>
    <r>
      <rPr>
        <sz val="8"/>
        <color indexed="12"/>
        <rFont val="Arial"/>
        <family val="2"/>
      </rPr>
      <t xml:space="preserve">que deverá ser anotado na </t>
    </r>
    <r>
      <rPr>
        <sz val="8"/>
        <color indexed="10"/>
        <rFont val="Arial"/>
        <family val="2"/>
      </rPr>
      <t>coluna</t>
    </r>
    <r>
      <rPr>
        <sz val="8"/>
        <color indexed="12"/>
        <rFont val="Arial"/>
        <family val="2"/>
      </rPr>
      <t xml:space="preserve"> " </t>
    </r>
    <r>
      <rPr>
        <sz val="8"/>
        <color indexed="10"/>
        <rFont val="Arial"/>
        <family val="2"/>
      </rPr>
      <t>L</t>
    </r>
    <r>
      <rPr>
        <sz val="8"/>
        <color indexed="12"/>
        <rFont val="Arial"/>
        <family val="2"/>
      </rPr>
      <t>")</t>
    </r>
  </si>
  <si>
    <r>
      <t xml:space="preserve">Realizado Acumulado     </t>
    </r>
    <r>
      <rPr>
        <b/>
        <sz val="9"/>
        <color indexed="48"/>
        <rFont val="Arial"/>
        <family val="2"/>
      </rPr>
      <t>(valores pagos na fonte CONTRAPARTIDA sem incluir fonte aplicações financeiras)</t>
    </r>
  </si>
  <si>
    <t>%</t>
  </si>
  <si>
    <r>
      <t xml:space="preserve">Programado Valor Total do Projeto
</t>
    </r>
    <r>
      <rPr>
        <sz val="8"/>
        <color indexed="12"/>
        <rFont val="Arial"/>
        <family val="2"/>
      </rPr>
      <t xml:space="preserve">(indicar o executado, por  subcomponente, a título de </t>
    </r>
    <r>
      <rPr>
        <sz val="8"/>
        <color indexed="10"/>
        <rFont val="Arial"/>
        <family val="2"/>
      </rPr>
      <t>Contrapartida Antecipada</t>
    </r>
    <r>
      <rPr>
        <sz val="8"/>
        <color indexed="12"/>
        <rFont val="Arial"/>
        <family val="2"/>
      </rPr>
      <t>)</t>
    </r>
  </si>
  <si>
    <r>
      <t xml:space="preserve">Até </t>
    </r>
    <r>
      <rPr>
        <b/>
        <sz val="9"/>
        <rFont val="Arial"/>
        <family val="2"/>
      </rPr>
      <t xml:space="preserve"> o 1º Semestre  de  2006  
</t>
    </r>
    <r>
      <rPr>
        <b/>
        <sz val="8"/>
        <color indexed="48"/>
        <rFont val="Arial"/>
        <family val="2"/>
      </rPr>
      <t>(os valores registrados nesta coluna são os mesmos da coluna anterior)</t>
    </r>
    <r>
      <rPr>
        <b/>
        <sz val="9"/>
        <color indexed="48"/>
        <rFont val="Arial"/>
        <family val="2"/>
      </rPr>
      <t xml:space="preserve"> </t>
    </r>
    <r>
      <rPr>
        <b/>
        <sz val="9"/>
        <rFont val="Arial"/>
        <family val="2"/>
      </rPr>
      <t xml:space="preserve">            </t>
    </r>
  </si>
  <si>
    <r>
      <t xml:space="preserve">Programado Valor Total do Projeto 
</t>
    </r>
    <r>
      <rPr>
        <b/>
        <sz val="8"/>
        <rFont val="Arial"/>
        <family val="2"/>
      </rPr>
      <t xml:space="preserve">
</t>
    </r>
    <r>
      <rPr>
        <b/>
        <sz val="8"/>
        <color indexed="12"/>
        <rFont val="Arial"/>
        <family val="2"/>
      </rPr>
      <t>(</t>
    </r>
    <r>
      <rPr>
        <sz val="8"/>
        <color indexed="12"/>
        <rFont val="Arial"/>
        <family val="2"/>
      </rPr>
      <t xml:space="preserve">não retirar as fórmulas;
=  Programado Local + Contrapartida Antecipada)
</t>
    </r>
  </si>
  <si>
    <t xml:space="preserve">Realizado Acumulado </t>
  </si>
  <si>
    <r>
      <t xml:space="preserve">%
</t>
    </r>
    <r>
      <rPr>
        <sz val="8"/>
        <color indexed="12"/>
        <rFont val="Arial"/>
        <family val="2"/>
      </rPr>
      <t>(não retirar formulas)</t>
    </r>
  </si>
  <si>
    <r>
      <t>Programado Valor Total do Projeto</t>
    </r>
    <r>
      <rPr>
        <sz val="9"/>
        <color indexed="10"/>
        <rFont val="Arial"/>
        <family val="2"/>
      </rPr>
      <t xml:space="preserve"> 
</t>
    </r>
    <r>
      <rPr>
        <sz val="8"/>
        <color indexed="12"/>
        <rFont val="Arial"/>
        <family val="2"/>
      </rPr>
      <t>(não retirar as fórmulas; o total dessa coluna deverá ser igual ao Total do Projeto,  c/c o Termo Aditivo 01/09)</t>
    </r>
  </si>
  <si>
    <r>
      <t xml:space="preserve">Até o 1º Semestre 2010 
</t>
    </r>
    <r>
      <rPr>
        <sz val="8"/>
        <color indexed="12"/>
        <rFont val="Arial"/>
        <family val="2"/>
      </rPr>
      <t xml:space="preserve">(indicar o valor realizado, acumulado </t>
    </r>
    <r>
      <rPr>
        <sz val="8"/>
        <color indexed="10"/>
        <rFont val="Arial"/>
        <family val="2"/>
      </rPr>
      <t>até 30.06.2010</t>
    </r>
    <r>
      <rPr>
        <sz val="8"/>
        <color indexed="12"/>
        <rFont val="Arial"/>
        <family val="2"/>
      </rPr>
      <t>, por subcomponente)</t>
    </r>
  </si>
  <si>
    <r>
      <t xml:space="preserve">No 
2º Semestre 2010 
</t>
    </r>
    <r>
      <rPr>
        <sz val="8"/>
        <color indexed="12"/>
        <rFont val="Arial"/>
        <family val="2"/>
      </rPr>
      <t xml:space="preserve">(indicar o valor realizado </t>
    </r>
    <r>
      <rPr>
        <sz val="8"/>
        <color indexed="10"/>
        <rFont val="Arial"/>
        <family val="2"/>
      </rPr>
      <t>no semestre</t>
    </r>
    <r>
      <rPr>
        <sz val="8"/>
        <color indexed="12"/>
        <rFont val="Arial"/>
        <family val="2"/>
      </rPr>
      <t>, por subcomponente)</t>
    </r>
  </si>
  <si>
    <r>
      <t xml:space="preserve">Até 2º Semestre 2010
</t>
    </r>
    <r>
      <rPr>
        <sz val="8"/>
        <color indexed="12"/>
        <rFont val="Arial"/>
        <family val="2"/>
      </rPr>
      <t>(não retirar as fórmulas)</t>
    </r>
  </si>
  <si>
    <t>ADMINISTRAÇÃO</t>
  </si>
  <si>
    <t>Monitoramento e Avaliação</t>
  </si>
  <si>
    <t xml:space="preserve"> IMPREVISTOS</t>
  </si>
  <si>
    <t>TOTAL DO PROJETO</t>
  </si>
  <si>
    <t>JUSTIFICATIVA</t>
  </si>
  <si>
    <t>Neste campo deverão ser registradas as justificativas sobre qualquer não conformidade financeira com o projeto, bem como outras que entenderem necessárias. Também deverão ser registradas as justificativas sobre eventuais subcomponentes que ainda não tiveram suas execuções iniciadas.</t>
  </si>
  <si>
    <t>QUADRO III   -   Rendimentos  AUFERIDOS  x  Rendimentos  REALIZADOS   ( lançar apenas informações de aplicações financeiras)</t>
  </si>
  <si>
    <t>Rendimentos   AUFERIDOS    e    REALIZADOS  FONTE  BID</t>
  </si>
  <si>
    <r>
      <t xml:space="preserve">Rendimentos    AUFERIDOS   e    REALIZADOS 
                                     FONTE   CONTRAPARTIDA </t>
    </r>
    <r>
      <rPr>
        <b/>
        <sz val="10"/>
        <color indexed="40"/>
        <rFont val="Arial"/>
        <family val="2"/>
      </rPr>
      <t xml:space="preserve">                                            </t>
    </r>
    <r>
      <rPr>
        <b/>
        <sz val="10"/>
        <color indexed="39"/>
        <rFont val="Arial"/>
        <family val="2"/>
      </rPr>
      <t xml:space="preserve">   (preencher somente se houver movimentação de contrapartida em conta específica e se houver utilização de rendimentos de aplicações financeiras dos recursos de contrapartida depositados nessa conta)</t>
    </r>
  </si>
  <si>
    <r>
      <t>TOTAL  
(BID + Contrapartida Total)</t>
    </r>
    <r>
      <rPr>
        <sz val="10"/>
        <color indexed="14"/>
        <rFont val="Arial"/>
        <family val="2"/>
      </rPr>
      <t xml:space="preserve"> </t>
    </r>
  </si>
  <si>
    <r>
      <t xml:space="preserve">Rendimento Total  Auferido </t>
    </r>
    <r>
      <rPr>
        <b/>
        <sz val="9"/>
        <rFont val="Arial"/>
        <family val="2"/>
      </rPr>
      <t xml:space="preserve"> 
</t>
    </r>
    <r>
      <rPr>
        <sz val="8"/>
        <color indexed="10"/>
        <rFont val="Arial"/>
        <family val="2"/>
      </rPr>
      <t xml:space="preserve">(indicar, </t>
    </r>
    <r>
      <rPr>
        <b/>
        <sz val="8"/>
        <color indexed="10"/>
        <rFont val="Arial"/>
        <family val="2"/>
      </rPr>
      <t xml:space="preserve"> somente  na última linha  ( 22)  desta  coluna</t>
    </r>
    <r>
      <rPr>
        <sz val="8"/>
        <color indexed="10"/>
        <rFont val="Arial"/>
        <family val="2"/>
      </rPr>
      <t xml:space="preserve">,  </t>
    </r>
    <r>
      <rPr>
        <sz val="8"/>
        <color indexed="62"/>
        <rFont val="Arial"/>
        <family val="2"/>
      </rPr>
      <t xml:space="preserve">o valor  total  dos rendimentos auferidos dos  recursos  BID, </t>
    </r>
    <r>
      <rPr>
        <sz val="8"/>
        <color indexed="10"/>
        <rFont val="Arial"/>
        <family val="2"/>
      </rPr>
      <t xml:space="preserve"> até dezembro de 2010,</t>
    </r>
    <r>
      <rPr>
        <sz val="8"/>
        <color indexed="62"/>
        <rFont val="Arial"/>
        <family val="2"/>
      </rPr>
      <t xml:space="preserve"> conforme extratos de aplicações.
</t>
    </r>
  </si>
  <si>
    <r>
      <t xml:space="preserve">Realizado Acumulado  </t>
    </r>
    <r>
      <rPr>
        <b/>
        <sz val="9"/>
        <rFont val="Arial"/>
        <family val="2"/>
      </rPr>
      <t xml:space="preserve"> </t>
    </r>
    <r>
      <rPr>
        <b/>
        <sz val="9"/>
        <color indexed="48"/>
        <rFont val="Arial"/>
        <family val="2"/>
      </rPr>
      <t>(</t>
    </r>
    <r>
      <rPr>
        <b/>
        <sz val="10"/>
        <color indexed="48"/>
        <rFont val="Arial"/>
        <family val="2"/>
      </rPr>
      <t xml:space="preserve">valores </t>
    </r>
    <r>
      <rPr>
        <b/>
        <sz val="10"/>
        <color indexed="18"/>
        <rFont val="Arial"/>
        <family val="2"/>
      </rPr>
      <t xml:space="preserve"> pagos  com  rendimentos </t>
    </r>
    <r>
      <rPr>
        <b/>
        <sz val="10"/>
        <color indexed="48"/>
        <rFont val="Arial"/>
        <family val="2"/>
      </rPr>
      <t xml:space="preserve">de  Aplicações Financeiras </t>
    </r>
    <r>
      <rPr>
        <b/>
        <sz val="9"/>
        <color indexed="48"/>
        <rFont val="Arial"/>
        <family val="2"/>
      </rPr>
      <t>dos recursos BID)</t>
    </r>
  </si>
  <si>
    <r>
      <t xml:space="preserve">Rendimento Total  Auferido </t>
    </r>
    <r>
      <rPr>
        <b/>
        <sz val="9"/>
        <rFont val="Arial"/>
        <family val="2"/>
      </rPr>
      <t xml:space="preserve"> 
</t>
    </r>
    <r>
      <rPr>
        <sz val="8"/>
        <color indexed="10"/>
        <rFont val="Arial"/>
        <family val="2"/>
      </rPr>
      <t xml:space="preserve">
(indicar, </t>
    </r>
    <r>
      <rPr>
        <b/>
        <sz val="8"/>
        <color indexed="10"/>
        <rFont val="Arial"/>
        <family val="2"/>
      </rPr>
      <t xml:space="preserve"> somente  na última linha  ( 22)  desta  coluna</t>
    </r>
    <r>
      <rPr>
        <sz val="8"/>
        <color indexed="10"/>
        <rFont val="Arial"/>
        <family val="2"/>
      </rPr>
      <t xml:space="preserve">,  </t>
    </r>
    <r>
      <rPr>
        <sz val="8"/>
        <color indexed="62"/>
        <rFont val="Arial"/>
        <family val="2"/>
      </rPr>
      <t xml:space="preserve">o valor  total  dos rendimentos auferidos  dos  recursos </t>
    </r>
    <r>
      <rPr>
        <sz val="8"/>
        <color indexed="10"/>
        <rFont val="Arial"/>
        <family val="2"/>
      </rPr>
      <t xml:space="preserve"> de contrapartida, até dezembro de 2010</t>
    </r>
    <r>
      <rPr>
        <sz val="8"/>
        <color indexed="12"/>
        <rFont val="Arial"/>
        <family val="2"/>
      </rPr>
      <t xml:space="preserve">, conforme extratos de aplicações.
</t>
    </r>
  </si>
  <si>
    <r>
      <t>Realizado Acumulado</t>
    </r>
    <r>
      <rPr>
        <b/>
        <sz val="9"/>
        <rFont val="Arial"/>
        <family val="2"/>
      </rPr>
      <t xml:space="preserve"> </t>
    </r>
    <r>
      <rPr>
        <b/>
        <sz val="9"/>
        <color indexed="18"/>
        <rFont val="Arial"/>
        <family val="2"/>
      </rPr>
      <t>(valores pagos na fonte Aplicações Financeiras dos recursos de CONTRAPARTIDA,</t>
    </r>
    <r>
      <rPr>
        <b/>
        <sz val="9"/>
        <color indexed="10"/>
        <rFont val="Arial"/>
        <family val="2"/>
      </rPr>
      <t xml:space="preserve"> se houver)</t>
    </r>
  </si>
  <si>
    <r>
      <t xml:space="preserve">Rendimento  Total   Auferido </t>
    </r>
    <r>
      <rPr>
        <sz val="9"/>
        <color indexed="8"/>
        <rFont val="Arial"/>
        <family val="2"/>
      </rPr>
      <t xml:space="preserve">  
</t>
    </r>
    <r>
      <rPr>
        <sz val="10"/>
        <rFont val="Arial"/>
        <family val="2"/>
      </rPr>
      <t xml:space="preserve">
</t>
    </r>
    <r>
      <rPr>
        <sz val="8"/>
        <color indexed="39"/>
        <rFont val="Arial"/>
        <family val="2"/>
      </rPr>
      <t>(não retirar a formula da linha 22)</t>
    </r>
  </si>
  <si>
    <r>
      <t xml:space="preserve">Até o 1º Semestre 2010 
</t>
    </r>
    <r>
      <rPr>
        <sz val="8"/>
        <color indexed="12"/>
        <rFont val="Arial"/>
        <family val="2"/>
      </rPr>
      <t xml:space="preserve">(indicar os valores efetivamente pagos  somente com  rendimentos  </t>
    </r>
    <r>
      <rPr>
        <sz val="8"/>
        <color indexed="10"/>
        <rFont val="Arial"/>
        <family val="2"/>
      </rPr>
      <t>até 30.06.2010</t>
    </r>
    <r>
      <rPr>
        <sz val="8"/>
        <color indexed="12"/>
        <rFont val="Arial"/>
        <family val="2"/>
      </rPr>
      <t xml:space="preserve">, </t>
    </r>
    <r>
      <rPr>
        <sz val="8"/>
        <color indexed="10"/>
        <rFont val="Arial"/>
        <family val="2"/>
      </rPr>
      <t>por subcomponente)</t>
    </r>
  </si>
  <si>
    <r>
      <t xml:space="preserve">No 
2º  Semestre 2010 
</t>
    </r>
    <r>
      <rPr>
        <sz val="8"/>
        <color indexed="12"/>
        <rFont val="Arial"/>
        <family val="2"/>
      </rPr>
      <t xml:space="preserve">
(indicar os valores efetivamente pagos  somente com recursos de rendimentos </t>
    </r>
    <r>
      <rPr>
        <sz val="8"/>
        <color indexed="10"/>
        <rFont val="Arial"/>
        <family val="2"/>
      </rPr>
      <t xml:space="preserve"> no semestre, por subcomponente)</t>
    </r>
  </si>
  <si>
    <r>
      <t xml:space="preserve">Até o 1º  Semestre 2010 
</t>
    </r>
    <r>
      <rPr>
        <sz val="8"/>
        <color indexed="12"/>
        <rFont val="Arial"/>
        <family val="2"/>
      </rPr>
      <t xml:space="preserve">
(indicar  os  valores efetivamente  pagos  somente  com  rendimentos , acumulado </t>
    </r>
    <r>
      <rPr>
        <sz val="8"/>
        <color indexed="10"/>
        <rFont val="Arial"/>
        <family val="2"/>
      </rPr>
      <t>até 30.06.2010</t>
    </r>
    <r>
      <rPr>
        <sz val="8"/>
        <color indexed="12"/>
        <rFont val="Arial"/>
        <family val="2"/>
      </rPr>
      <t xml:space="preserve">, </t>
    </r>
    <r>
      <rPr>
        <sz val="8"/>
        <color indexed="10"/>
        <rFont val="Arial"/>
        <family val="2"/>
      </rPr>
      <t>por subcomponente</t>
    </r>
    <r>
      <rPr>
        <sz val="8"/>
        <color indexed="12"/>
        <rFont val="Arial"/>
        <family val="2"/>
      </rPr>
      <t>)</t>
    </r>
  </si>
  <si>
    <r>
      <t xml:space="preserve">No 
2º Semestre 2010 
</t>
    </r>
    <r>
      <rPr>
        <sz val="8"/>
        <color indexed="12"/>
        <rFont val="Arial"/>
        <family val="2"/>
      </rPr>
      <t xml:space="preserve">
(indicar os valores efetivamente pagos  somente com recursos de rendimentos, </t>
    </r>
    <r>
      <rPr>
        <sz val="8"/>
        <color indexed="10"/>
        <rFont val="Arial"/>
        <family val="2"/>
      </rPr>
      <t xml:space="preserve"> no semestre, por subcomponente)</t>
    </r>
  </si>
  <si>
    <r>
      <t xml:space="preserve">Até o 1º Semestre 2010 
</t>
    </r>
    <r>
      <rPr>
        <sz val="8"/>
        <color indexed="10"/>
        <rFont val="Arial"/>
        <family val="2"/>
      </rPr>
      <t>(Não retirar as formulas)</t>
    </r>
  </si>
  <si>
    <r>
      <t xml:space="preserve">No 
2º Semestre 2010 
</t>
    </r>
    <r>
      <rPr>
        <sz val="8"/>
        <rFont val="Arial"/>
        <family val="2"/>
      </rPr>
      <t xml:space="preserve"> 
</t>
    </r>
    <r>
      <rPr>
        <b/>
        <sz val="9"/>
        <rFont val="Arial"/>
        <family val="2"/>
      </rPr>
      <t xml:space="preserve">
</t>
    </r>
    <r>
      <rPr>
        <sz val="8"/>
        <color indexed="10"/>
        <rFont val="Arial"/>
        <family val="2"/>
      </rPr>
      <t>(Não retirar as formulas)</t>
    </r>
  </si>
  <si>
    <t>TOTAL DE RENDIMENTO</t>
  </si>
  <si>
    <t>Componentes / Subcomponentes / Produtos</t>
  </si>
  <si>
    <t>Projeto (TC)</t>
  </si>
  <si>
    <t>Meta(s), indicadores e quantitativos físicos definidos no Projeto</t>
  </si>
  <si>
    <r>
      <t xml:space="preserve">Até o 1º </t>
    </r>
    <r>
      <rPr>
        <b/>
        <sz val="12"/>
        <rFont val="Arial"/>
        <family val="2"/>
      </rPr>
      <t xml:space="preserve">Semestre de 2010 </t>
    </r>
    <r>
      <rPr>
        <sz val="12"/>
        <rFont val="Arial"/>
        <family val="2"/>
      </rPr>
      <t>(resultado acumulado)</t>
    </r>
  </si>
  <si>
    <r>
      <t>Até o 2º S</t>
    </r>
    <r>
      <rPr>
        <b/>
        <sz val="12"/>
        <rFont val="Arial"/>
        <family val="2"/>
      </rPr>
      <t>emestre 2010</t>
    </r>
    <r>
      <rPr>
        <sz val="12"/>
        <rFont val="Arial"/>
        <family val="2"/>
      </rPr>
      <t xml:space="preserve"> (resultado acumulado)</t>
    </r>
  </si>
  <si>
    <r>
      <t xml:space="preserve">Progresso </t>
    </r>
    <r>
      <rPr>
        <b/>
        <sz val="12"/>
        <color indexed="8"/>
        <rFont val="Arial"/>
        <family val="2"/>
      </rPr>
      <t>até o 1º</t>
    </r>
    <r>
      <rPr>
        <b/>
        <sz val="12"/>
        <color indexed="10"/>
        <rFont val="Arial"/>
        <family val="2"/>
      </rPr>
      <t xml:space="preserve"> </t>
    </r>
    <r>
      <rPr>
        <b/>
        <sz val="12"/>
        <rFont val="Arial"/>
        <family val="2"/>
      </rPr>
      <t>semestre de 2010 (%)  
(E/B *100)</t>
    </r>
  </si>
  <si>
    <r>
      <t>Progresso</t>
    </r>
    <r>
      <rPr>
        <b/>
        <sz val="12"/>
        <color indexed="10"/>
        <rFont val="Arial"/>
        <family val="2"/>
      </rPr>
      <t xml:space="preserve"> </t>
    </r>
    <r>
      <rPr>
        <b/>
        <sz val="12"/>
        <color indexed="8"/>
        <rFont val="Arial"/>
        <family val="2"/>
      </rPr>
      <t>até o 2º</t>
    </r>
    <r>
      <rPr>
        <b/>
        <sz val="12"/>
        <color indexed="10"/>
        <rFont val="Arial"/>
        <family val="2"/>
      </rPr>
      <t xml:space="preserve"> </t>
    </r>
    <r>
      <rPr>
        <b/>
        <sz val="12"/>
        <rFont val="Arial"/>
        <family val="2"/>
      </rPr>
      <t>semestre de 2010 (%) 
(F/B*100)</t>
    </r>
  </si>
  <si>
    <r>
      <t xml:space="preserve">Quantitativo da Meta
</t>
    </r>
    <r>
      <rPr>
        <sz val="9"/>
        <color indexed="12"/>
        <rFont val="Arial"/>
        <family val="2"/>
      </rPr>
      <t>(Não alterar os quantitativos aqui já definidos para componentes e subcomponentes)</t>
    </r>
  </si>
  <si>
    <r>
      <t>Descrição da Meta</t>
    </r>
    <r>
      <rPr>
        <b/>
        <sz val="8"/>
        <color indexed="12"/>
        <rFont val="Arial"/>
        <family val="2"/>
      </rPr>
      <t xml:space="preserve"> 
</t>
    </r>
    <r>
      <rPr>
        <sz val="8"/>
        <color indexed="12"/>
        <rFont val="Arial"/>
        <family val="2"/>
      </rPr>
      <t>(</t>
    </r>
    <r>
      <rPr>
        <sz val="9"/>
        <color indexed="12"/>
        <rFont val="Arial"/>
        <family val="2"/>
      </rPr>
      <t>Não alterar as metas e unidades de medida aqui já definidas para componentes e subcomponentes, pois representam o marco lógico e as metas do PPA)</t>
    </r>
  </si>
  <si>
    <r>
      <t>Indicador</t>
    </r>
    <r>
      <rPr>
        <sz val="9"/>
        <rFont val="Arial"/>
        <family val="2"/>
      </rPr>
      <t xml:space="preserve"> </t>
    </r>
    <r>
      <rPr>
        <sz val="9"/>
        <color indexed="12"/>
        <rFont val="Arial"/>
        <family val="2"/>
      </rPr>
      <t>(Não alterar os indicadores aqui já definidos para os componentes e subcomponentes)</t>
    </r>
  </si>
  <si>
    <r>
      <t>Quantitativo</t>
    </r>
    <r>
      <rPr>
        <b/>
        <sz val="12"/>
        <color indexed="12"/>
        <rFont val="Arial"/>
        <family val="2"/>
      </rPr>
      <t xml:space="preserve"> </t>
    </r>
    <r>
      <rPr>
        <sz val="12"/>
        <color indexed="12"/>
        <rFont val="Arial"/>
        <family val="2"/>
      </rPr>
      <t>(podem aqui ser indicados também os resultados de aplicações de recursos fora do Promoex, desde que tratem de cumprimento de metas especificamente definidas para os componentes e os subcomponentes e, se referirem a ações e produtos continuados e sustentáveis)</t>
    </r>
    <r>
      <rPr>
        <sz val="12"/>
        <rFont val="Arial"/>
        <family val="2"/>
      </rPr>
      <t xml:space="preserve"> </t>
    </r>
  </si>
  <si>
    <t>COMPONENTE:   1.FORTALECIMENTO E INTEGRAÇÃO DOS TRIBUNAIS DE CONTAS NO ÂMBITO NACIONAL</t>
  </si>
  <si>
    <t>33 Tribunais de Contas cooperando em rede</t>
  </si>
  <si>
    <t>Nº de Tribunais cooperando em rede</t>
  </si>
  <si>
    <r>
      <t xml:space="preserve">Quantificar indicador. Apresentar, entre parêntesis, junto à fórmula do indicador, os números que deram origem a este resultado, e, no campo Justificativas ao final desta planilha, a lista dos TCs que estão fazendo parte da Rede..
</t>
    </r>
    <r>
      <rPr>
        <b/>
        <sz val="10"/>
        <color indexed="12"/>
        <rFont val="Arial"/>
        <family val="2"/>
      </rPr>
      <t>CAMPO A SER PREENCHIDO PELO IRB.</t>
    </r>
  </si>
  <si>
    <r>
      <t xml:space="preserve">Comparar o resultado do período com o Valor da Meta (coluna B) em termos percentuais. 
</t>
    </r>
    <r>
      <rPr>
        <b/>
        <sz val="10"/>
        <color indexed="12"/>
        <rFont val="Arial"/>
        <family val="2"/>
      </rPr>
      <t>CAMPO A SER PREENCHIDO PELO IRB.</t>
    </r>
  </si>
  <si>
    <t xml:space="preserve">Esta meta tem como base a totalidade dos Tribunais de Contas Estaduais, do Distrito Federal e Municipais Brasileiros, independente de estarem participando como beneficiário dos recursos do PROMOEX. Considera as trocas de dados,  informações e notícias entre os TCs seus servidores na Rede e Portal Nacional dos TCs, além das participações nos encontros técnicos organizados pelos TCs, IRB e ATRICON. Medição efetuada pelos administradores da Rede e do Portal dos TCs. </t>
  </si>
  <si>
    <t>17 TCs interligados à Rede Nacional dos TCs e integrados ao Portal coordenados pelo IRB e ATRICON até o final da execução dessa fase do Programa.</t>
  </si>
  <si>
    <t>Nº de TCs enviando os dados relativos aos pontos de controle da LRF, definidos pelo Sistema de Acompanhamento da Gestão Fiscal - SAGF, contido na Rede e  Portal Nacional dos TCs.</t>
  </si>
  <si>
    <r>
      <t xml:space="preserve">Quantificar indicador. Apresentar, entre parêntesis, junto à fórmula do indicador, os números que deram origem a este resultado, e, no campo Justificativas ao final desta planilha, a lista dos TCs que estão fazendo parte da Rede e do Portal.
</t>
    </r>
    <r>
      <rPr>
        <b/>
        <sz val="10"/>
        <color indexed="12"/>
        <rFont val="Arial"/>
        <family val="2"/>
      </rPr>
      <t>CAMPO A SER PREENCHIDO PELO IRB.</t>
    </r>
  </si>
  <si>
    <t>Produto: Rede Nacional dos TCs, com a participação do Governo Federal, definida e implantada.</t>
  </si>
  <si>
    <t>17 TCs interligados a Rede Nacional dos TCs até o final dessa fase do Programa.</t>
  </si>
  <si>
    <t>Nº de TCs participantes da Rede / Total de TCs X 100.</t>
  </si>
  <si>
    <r>
      <t xml:space="preserve">Quantificar indicador. Apresentar, entre parêntesis, junto à fórmula do indicador, os números que deram origem a este resultado, e, no campo Justificativas ao final desta planilha, a lista dos TCs que estão fazendo parte da Rede.
</t>
    </r>
    <r>
      <rPr>
        <b/>
        <sz val="10"/>
        <color indexed="12"/>
        <rFont val="Arial"/>
        <family val="2"/>
      </rPr>
      <t>CAMPO A SER PREENCHIDO PELO IRB.</t>
    </r>
  </si>
  <si>
    <t>Produto: Portal Nacional dos TCs criado e implantado.</t>
  </si>
  <si>
    <t>100% das informações e serviços dos TCs, definidos para compor o Portal, disponibilizados até o final dessa fase do Programa</t>
  </si>
  <si>
    <t>Quantidade de Informações e serviços dos TCs, definidos para compor o Portal, disponibilizados / Quantidade de Informações e serviços dos TCs, definidos para compor o Portal x 100</t>
  </si>
  <si>
    <r>
      <t xml:space="preserve">Quantificar indicador. Apresentar, entre parêntesis, junto à fórmula do indicador, os números que deram origem a este resultado, e, no campo Justificativas ao final desta planilha, a lista das informaçoes e serviços definidos para compor o Portal e aqueles disponibilizados.
</t>
    </r>
    <r>
      <rPr>
        <b/>
        <sz val="10"/>
        <color indexed="12"/>
        <rFont val="Arial"/>
        <family val="2"/>
      </rPr>
      <t>CAMPO A SER PREENCHIDO PELO IRB.</t>
    </r>
  </si>
  <si>
    <t>Produto: Proposta de Lei Processual Nacional dos TCs elaborada e encaminhada para aprovação.</t>
  </si>
  <si>
    <t>1 Proposta de Lei Processual Nacional dos TC's elaborada e encaminhada para aprovação em  03 anos</t>
  </si>
  <si>
    <t>Nº de Propostas de Lei Processual Nacional dos TCs encaminhada para aprovação.</t>
  </si>
  <si>
    <r>
      <t xml:space="preserve">Quantificar indicador. Apresentar, no campo Justificativas ao final desta planilha, o andamento do projeto de Lei proposto.
</t>
    </r>
    <r>
      <rPr>
        <b/>
        <sz val="10"/>
        <color indexed="12"/>
        <rFont val="Arial"/>
        <family val="2"/>
      </rPr>
      <t>CAMPO A SER PREENCHIDO PELA ATRICON.</t>
    </r>
  </si>
  <si>
    <t>14 dos 28 conceitos e procedimentos selecionados pelo Forum dos TCs (referentes à LRF e a outros gastos públicos) harmonizados/redesenhados e implantados até o final da execução dessa fase do Programa.</t>
  </si>
  <si>
    <t xml:space="preserve">Nº de conceitos e procedimentos selecionados pelo Forum dos TCs (coordenado pelo IRB/ATRICON) harmonizados/redesenhados e implantados.
 </t>
  </si>
  <si>
    <r>
      <t xml:space="preserve">Quantificar indicador. Apresentar, no campo Justificativas ao final desta planilha, as listas dos conceitos de LRF e de outros gastos selecionados, harmonizados e implantados.
</t>
    </r>
    <r>
      <rPr>
        <b/>
        <sz val="10"/>
        <color indexed="12"/>
        <rFont val="Arial"/>
        <family val="2"/>
      </rPr>
      <t>CAMPO A SER PREENCHIDO PELO IRB.</t>
    </r>
  </si>
  <si>
    <t>Até o momento, 26 conceitos foram harmonizados entre os técnicos dos TCs, por meio de Fóruns Nacionais IRB/ATRICON/PROMOEX. Tais conceitos harmonizados estão sendo apresentados aos Conselheiros dos TCs, para reafirmação daqueles já usados e implantação dos demais.
Pactuados = pontos de controle da LRF definidos em fóruns técnicos para serem harmonizados e implantados. Harmonizados = pontos de controle da LRF, definidos nos fóruns técnicos, sobre os quais há uniformização e concordância conceitual entre os técnicos dos TCs. Implantados = pontos de controle da LRF, definidos nos fóruns técnicos, aprovados e praticados pelos Plenários dos TCs.</t>
  </si>
  <si>
    <t>Produto: Conceitos e procedimentos comuns referentes a LRF pactuados, harmonizados e implantados.</t>
  </si>
  <si>
    <t>50% dos conceitos e procedimentos comuns  referentes à LRF pactuados, harmonizados e implantados até o final dessa fase do Programa</t>
  </si>
  <si>
    <t>Nº de Conceitos e procedimentos referentes à LRF selecionados pelo Forum dos TCs (coordenado pelo IRB/ATRICON) harmonizados/redesenhados e implantados/ Nº de Conceitos e procedimentos referentes à LRF selecionados pelo Forum dos TCs (coordenado pelo IRB/ATRICON) x 100</t>
  </si>
  <si>
    <r>
      <t xml:space="preserve">Quantificar indicador. Apresentar, entre parêntesis, junto à fórmula do indicador, os números que deram origem a este resultado, e, no campo Justificativas ao final desta planilha, a lista dos conceitos e procedimentos de LRF definidos, harmonizados e implantados.
</t>
    </r>
    <r>
      <rPr>
        <b/>
        <sz val="10"/>
        <color indexed="12"/>
        <rFont val="Arial"/>
        <family val="2"/>
      </rPr>
      <t>CAMPO A SER PREENCHIDO PELO IRB.</t>
    </r>
  </si>
  <si>
    <t>Produto: Conceitos e procedimentos comuns referentes a outros gastos públicos (saúde, educação, previdência, etc.) pactuados, harmonizados e implantados.</t>
  </si>
  <si>
    <t>50% dos conceitos e procedimentos comuns  referentes a outros gastos públicos (saúde, educação, previdência etc), pactuados, harmonizados e implantados, até o final dessa fase do Programa</t>
  </si>
  <si>
    <t>Nº de Conceitos e procedimentos referentes a outrso gastos selecionados pelo Forum dos TCs (coordenado pelo IRB/ATRICON) harmonizados/redesenhados e implantados/ Nº de Conceitos e procedimentos referentes a outrso gastos selecionados pelo Forum dos TCs (coordenado pelo IRB/ATRICON) x 100</t>
  </si>
  <si>
    <r>
      <t xml:space="preserve">Quantificar indicador. Apresentar, entre parêntesis, junto à fórmula do indicador, os números que deram origem a este resultado, e, no campo Justificativas ao final desta planilha, a lista dos conceitos e procedimentos referentes a outros gastos definidos, harmonizados e implantados.
</t>
    </r>
    <r>
      <rPr>
        <b/>
        <sz val="10"/>
        <color indexed="12"/>
        <rFont val="Arial"/>
        <family val="2"/>
      </rPr>
      <t>CAMPO A SER PREENCHIDO PELO IRB.</t>
    </r>
  </si>
  <si>
    <t>11 TCs com soluções técnicas compartilhadas até o final da execução dessa fase do Programa.</t>
  </si>
  <si>
    <t xml:space="preserve">Nº de TCs com soluções técnicas compartilhadas </t>
  </si>
  <si>
    <r>
      <t xml:space="preserve">Quantificar indicador. Apresentar, no campo Justificativas ao final desta planilha, a lista dos TCs com soluções compartilhadas.
</t>
    </r>
    <r>
      <rPr>
        <b/>
        <sz val="10"/>
        <color indexed="12"/>
        <rFont val="Arial"/>
        <family val="2"/>
      </rPr>
      <t>CAMPO A SER PREENCHIDO PELO IRB.</t>
    </r>
  </si>
  <si>
    <t>Considera-se como solução compartilhada, quando há produto comprovado documentalmente, por meio de qualquer instrumento. Computa-se o compartilhamento de solução para todos os partícipes da ação.
A mensuração física  para verificação do alcance da meta prevista para este subcomponente será efetuada pelo IRB, por meio de pesquisa que identificará, para cada ação compartilhada: (i) o que compartilhou (objeto/solução); (ii) com quem compartilhou (partícipes); (iii) como compartilhou (forma/meio); e (iv) o benefício do compartilhamento havido (resultado). A conclusão da pesquisa será enviada ao BID, incluindo a lista das ações compartilhadas e seus respectivos dados, conforme itens i a iv mencionados.</t>
  </si>
  <si>
    <t>Produto: Modelo de gestão de soluções compartilhadas e de cooperação técnica criado.</t>
  </si>
  <si>
    <t>100% das atividades para elaboração do modelo realizadas em 1 ano</t>
  </si>
  <si>
    <t>Nº de Atividades para elaboração do Modelo realizadas / Total das atividades definidas para a elaboração do Modelo X 100</t>
  </si>
  <si>
    <r>
      <t xml:space="preserve">Quantificar indicador. Apresentar, entre parêntesis, junto à fórmula do indicador, os números que deram origem a este resultado, e, no campo Justificativas ao final desta planilha, as listas das atividades definidas e realizadas.
</t>
    </r>
    <r>
      <rPr>
        <b/>
        <sz val="10"/>
        <color indexed="12"/>
        <rFont val="Arial"/>
        <family val="2"/>
      </rPr>
      <t>CAMPO A SER PREENCHIDO PELO IRB.</t>
    </r>
  </si>
  <si>
    <t>Produto: Padrões de comunicação entre sistemas (interoperabilidade) definidos e incorporados na política de TI dos TCs</t>
  </si>
  <si>
    <t>13 TCs com os padrões de interoperabilidade incorporados em sua políticas de TI,  até o final de 2009</t>
  </si>
  <si>
    <t>Nº de TCs com os padrões de interoperabilidade incorporados em sua políticas de TI / Total de TCs x 100</t>
  </si>
  <si>
    <r>
      <t xml:space="preserve">Quantificar indicador. Apresentar,no campo Justificativas ao final desta planilha, os TCs com padrões de interoperabilidade incorporados às suas políticas de TI.
</t>
    </r>
    <r>
      <rPr>
        <b/>
        <sz val="10"/>
        <color indexed="12"/>
        <rFont val="Arial"/>
        <family val="2"/>
      </rPr>
      <t>CAMPO A SER PREENCHIDO PELO IRB.</t>
    </r>
  </si>
  <si>
    <t>Produto: Soluções técnicas passíveis de compartilhamento e/ou cooperação técnica identificadas, pactuadas e implantadas.</t>
  </si>
  <si>
    <t>11 TCs com soluções técnicas compartilhadas até o final dessa fase do Programa</t>
  </si>
  <si>
    <t>Nº de TCs com soluções técnicas compartilhadas / Total de TCs *100</t>
  </si>
  <si>
    <t>COMPONENTE: 2. MODERNIZAÇÃO DOS TRIBUNAIS DE CONTAS DOS ESTADOS E MUNICÍPIOS</t>
  </si>
  <si>
    <t>5% de redução, no ano, do tempo médio transcorrido entre a autuação do processo e a deliberação final do Tribunal, em relação ao ano anterior, tendo como primeira linha de base o ano de 2009.</t>
  </si>
  <si>
    <t xml:space="preserve">[(Tempo médio entre a autuação do processo e sua deliberação final do Ano 1 / tempo médio entre a autuação do processo e sua deliberação final no ano 0) - 1] X 100. [(TA1/TA2 - 1) X 100]
</t>
  </si>
  <si>
    <t>Quantificar indicador. Apresentar, entre parêntesis, junto à fórmula do indicador ou no campo Justificativas ao final desta planilha, os números que deram origem a este resultado.</t>
  </si>
  <si>
    <t>Comparar o resultado do período com o Valor da Meta (coluna B) em termos percentuais.</t>
  </si>
  <si>
    <t xml:space="preserve">Esta meta deverá ser medida por meio de pesquisa às Atas das Sessões de Câmaras ou de Plenário para levantamento dos processos com decisão final, os quais terão seus tempos entre autuação e finalização contados. Posteriormente esses tempos serão somados e divididos pelo nº de processos do levantamento feito. Como resultado ter-se-á o tempo médio de tramitação no ano, que será comparado com o tempo médio encontrado para o ano anterior. A meta é chegar a 5% de redução em relação a ano anterior.
Considera-se deliberação final a decisão terminativa, e não a transitada em julgado. Ou seja, considera-se como deliberação final a decisão que põe fim ao processo, ainda que sujeita a recurso. </t>
  </si>
  <si>
    <t>06 ações de interação/articulação com os Poderes, Ministério Público, cidadãos e/ou sociedade organizada promovidas, até o final da execução dessa fase do Programa.</t>
  </si>
  <si>
    <t>Número de ações de interação/articulação com os Poderes, Ministério Público, cidadãos e/ou sociedade organizada promovidas</t>
  </si>
  <si>
    <t>2 auditorias para avaliação de programa de governo realizadas até o final da execução dessa fase do Programa.</t>
  </si>
  <si>
    <t xml:space="preserve">São 8 (oito) macroprocessos finalísticos dos TCs que serão considerados para efeito de medição da meta deste subcomponente 2.3: Contas Anuais de Governo, Contas Anuais de Ordenadores, Contas Especiais, Auditorias de Conformidade, Auditorias Operacionais, Atos de Aposentadoria, Atos de Pensão, Atos de Admissão de Pessoal. Para o alcance da meta, o TC deverá ter redesenhado 4 (quatro) desses macroprocessos citados.
Considera-se um macroprocessos redesenhado, quando há alteração em seu fluxo, seja por intermédio de contratação de consultoria, de informatização ou de compartilhamento de solução de melhoria com outro TC.
</t>
  </si>
  <si>
    <t xml:space="preserve">Planejamento estratégico criado e implantado até o final da execução dessa fase do Programa. </t>
  </si>
  <si>
    <t>Considera-se um planejamento estratégico implantado, quando aprovado e iniciada sua execução, dentro dos desdobramentos nos planos anuais.</t>
  </si>
  <si>
    <t>Planejamento estratégico de TI criado e implantado até o final da execução dessa fase do Programa.</t>
  </si>
  <si>
    <t>Considera-se um planejamento estratégico de TI implantado, quando aprovado pela Alta Administração e iniciadas as ações e as aquisições/contratações de equipamentos, sistemas e serviços de TI, atendendo às suas diretrizes.</t>
  </si>
  <si>
    <t>1 política de RH definida</t>
  </si>
  <si>
    <t>Nº de políticas de RH definidas</t>
  </si>
  <si>
    <t>Considera-se uma política de RH definida, quando houve a redação de um documento de política de RH, ou, quando existem definidos e implantados um Plano de Classificação de Cargos e Salários e  mais dois (2) dos seguintes produtos: Avaliação de Produtividade e Desempenho, Gestão por Competência, Gestão da Saúde e Plano de Capacitação Anual. Em ambos os casos, computa-se, como quantitativo realizado a unidade (1).</t>
  </si>
  <si>
    <t xml:space="preserve">ADMINISTRAÇÃO   </t>
  </si>
  <si>
    <t>Unidade Executora Local criada e implantada.</t>
  </si>
  <si>
    <t>Nº de Unidades Executoras locais criadas e implantadas</t>
  </si>
  <si>
    <t>Administração do projeto</t>
  </si>
  <si>
    <t>100% dos integrantes da UEL capacitados em administração do projeto em 1 ano.</t>
  </si>
  <si>
    <t>50% dos integrantes da UEL capacitados em monitoramento e avaliação do projeto em 1 ano.</t>
  </si>
  <si>
    <t>ORIENTAÇÕES</t>
  </si>
  <si>
    <t>1 - Seguir o exemplo do subcomponente 1.2 e as demais orientações.
2 - Inserir quantas linhas forem necessárias.
3 - As metas a serem demonstradas são aquelas definidas no Projeto.
4 - As metas a serem demosntradas para os itens de despesa são aquelas colocadas, no Projeto, para cada produto e dentro de cada categoria de gasto BID (somente as que foram executadas parcial ou totalmente com recursos BID e/ou contrapartida). Exemplos: Título - Aquisição de equipamentos de TI; Quantitativo da Meta – 30; Descrição da Meta - 30 notebooks adquiridos; Indicador – Nº de notebooks adquiridos. Exemplo: Título - Capacitação em xxx; Quantitativo da Meta – 20; Descrição da Meta – 20 pessoas capacitadas em xxx; Indicador – Nº de pessoas capcitadas em xxx. Exemplo: Título - Consultoria para xxxx; Quantitativo da  Meta – 1; Descrição da Meta – 1 consultoria contratada para xxx; Indicador – Nº de consultorias contratadas para xxx.
5 – Indicar, junto à fórmul do indicador, os números que deram origem ao resultado apresentado nas colunas”E” e “F”. Se for uma relação percentual, indicar os números correspondentes ao numerador e denominador. Se for um quantitativo unitário, indicando, por exemplo, o número de eventos realizados, favor listar os eventos no campo Justificativas, na parte de baixo desta planilha. Todos os resultados apresentados devem estar claramente indicados. Para isso, se necessário, fazer uso do campo Justificativas.
6 - Apresentar, no campo Justificativas abaixo, além daquelas relativas aos dados inseridos neste Demonstrativo, as providências relacionadas ao levantamento dos dados para formarem os indicadores definidos para os componentes, subcomponentes e produtos. Isso, no caso de não ter sido possível a quantificação do indicador nesse momento.
7 - O campos no Componente Nacional com indicação de "não preencher", serão informados pelo IRB e Atricon. 
8 – Apagar as orientações quando do envio desta planilha preenchida com os dados do TC.</t>
  </si>
  <si>
    <t>JUSTIFICATIVAS</t>
  </si>
  <si>
    <t xml:space="preserve">Quadro V – Execução Financeira por Categoria de Gasto </t>
  </si>
  <si>
    <t>Capacitação</t>
  </si>
  <si>
    <t>Consultoria</t>
  </si>
  <si>
    <t>Equip e Sistemas de Informação</t>
  </si>
  <si>
    <t>Material de Apoio e Comunicação</t>
  </si>
  <si>
    <t>Instalações Físicas</t>
  </si>
  <si>
    <r>
      <t xml:space="preserve">TOTAL 
</t>
    </r>
    <r>
      <rPr>
        <sz val="10"/>
        <color indexed="12"/>
        <rFont val="Arial"/>
        <family val="2"/>
      </rPr>
      <t>(essas colunas devem ter valores iguais às colunas correspondentes no total do orçamento global, planilha 3)</t>
    </r>
  </si>
  <si>
    <r>
      <t xml:space="preserve">Programado Valor Total do Projeto 
</t>
    </r>
    <r>
      <rPr>
        <sz val="8"/>
        <color indexed="12"/>
        <rFont val="Arial"/>
        <family val="2"/>
      </rPr>
      <t>(indicar o orçamento total previsto no projeto formalizado pelo Termo Aditivo nº 01/2010, por subcomponente,</t>
    </r>
    <r>
      <rPr>
        <b/>
        <sz val="9"/>
        <color indexed="12"/>
        <rFont val="Arial"/>
        <family val="2"/>
      </rPr>
      <t xml:space="preserve"> do recurso BID e Contrapartida,</t>
    </r>
    <r>
      <rPr>
        <sz val="8"/>
        <color indexed="12"/>
        <rFont val="Arial"/>
        <family val="2"/>
      </rPr>
      <t xml:space="preserve"> nessa categoria)</t>
    </r>
  </si>
  <si>
    <r>
      <t xml:space="preserve">Realizado Acumulado 
</t>
    </r>
    <r>
      <rPr>
        <b/>
        <sz val="8"/>
        <color indexed="12"/>
        <rFont val="Arial"/>
        <family val="2"/>
      </rPr>
      <t xml:space="preserve">(valores pagos com recursos de BID e de CONTRAPARTIDA, </t>
    </r>
    <r>
      <rPr>
        <b/>
        <sz val="8"/>
        <color indexed="53"/>
        <rFont val="Arial"/>
        <family val="2"/>
      </rPr>
      <t>sem incluir os pagos com rendimentos de Aplicações Financeiras</t>
    </r>
    <r>
      <rPr>
        <sz val="8"/>
        <color indexed="12"/>
        <rFont val="Arial"/>
        <family val="2"/>
      </rPr>
      <t>)</t>
    </r>
  </si>
  <si>
    <r>
      <t xml:space="preserve">Programado Valor Total do Projeto 
</t>
    </r>
    <r>
      <rPr>
        <sz val="8"/>
        <color indexed="12"/>
        <rFont val="Arial"/>
        <family val="2"/>
      </rPr>
      <t>(indicar o orçamento total previsto no projeto formalizado pelo Termo Aditivo nº 01/2010, por subcomponente, do recurso BID e Contrapartida, nessa categoria)</t>
    </r>
  </si>
  <si>
    <r>
      <t xml:space="preserve">Programado Valor Total do Projeto </t>
    </r>
    <r>
      <rPr>
        <b/>
        <sz val="8"/>
        <color indexed="48"/>
        <rFont val="Arial"/>
        <family val="2"/>
      </rPr>
      <t>(não alterar ou retirar as fórmulas)</t>
    </r>
  </si>
  <si>
    <r>
      <t xml:space="preserve">Até o 1º Semestre 2010     </t>
    </r>
    <r>
      <rPr>
        <b/>
        <sz val="8"/>
        <color indexed="48"/>
        <rFont val="Arial"/>
        <family val="2"/>
      </rPr>
      <t xml:space="preserve">(indicar o valor realizado, acumulado </t>
    </r>
    <r>
      <rPr>
        <b/>
        <sz val="8"/>
        <color indexed="10"/>
        <rFont val="Arial"/>
        <family val="2"/>
      </rPr>
      <t>até 30.06.2010</t>
    </r>
    <r>
      <rPr>
        <b/>
        <sz val="8"/>
        <color indexed="48"/>
        <rFont val="Arial"/>
        <family val="2"/>
      </rPr>
      <t>, por subcomponente, nesta categoria)</t>
    </r>
  </si>
  <si>
    <r>
      <t xml:space="preserve">No 2º Semestre 2010              </t>
    </r>
    <r>
      <rPr>
        <b/>
        <sz val="8"/>
        <color indexed="48"/>
        <rFont val="Arial"/>
        <family val="2"/>
      </rPr>
      <t xml:space="preserve">(indicar o valor realizado, </t>
    </r>
    <r>
      <rPr>
        <b/>
        <sz val="8"/>
        <color indexed="10"/>
        <rFont val="Arial"/>
        <family val="2"/>
      </rPr>
      <t>no semestre</t>
    </r>
    <r>
      <rPr>
        <b/>
        <sz val="8"/>
        <color indexed="48"/>
        <rFont val="Arial"/>
        <family val="2"/>
      </rPr>
      <t>, por subcomponente, nesta categoria)</t>
    </r>
  </si>
  <si>
    <r>
      <t xml:space="preserve"> Até o 2º Semestre 2010 </t>
    </r>
    <r>
      <rPr>
        <b/>
        <sz val="8"/>
        <color indexed="48"/>
        <rFont val="Arial"/>
        <family val="2"/>
      </rPr>
      <t>(não alterar ou retirar as fórmulas)</t>
    </r>
  </si>
  <si>
    <r>
      <t xml:space="preserve">Até o 1º Semestre 2010 </t>
    </r>
    <r>
      <rPr>
        <b/>
        <sz val="8"/>
        <color indexed="48"/>
        <rFont val="Arial"/>
        <family val="2"/>
      </rPr>
      <t>(não alterar ou retirar as fórmulas)</t>
    </r>
  </si>
  <si>
    <r>
      <t xml:space="preserve">No 2º Semestre 2010 </t>
    </r>
    <r>
      <rPr>
        <b/>
        <sz val="8"/>
        <color indexed="48"/>
        <rFont val="Arial"/>
        <family val="2"/>
      </rPr>
      <t>(não alterar ou retirar as fórmulas)</t>
    </r>
  </si>
  <si>
    <t xml:space="preserve">Quadro VI – Relatório de Contratações e Aquisições </t>
  </si>
  <si>
    <r>
      <t>ORIENTAÇÕES: 1- Esta planilha deve ter informações cumulativas sobre os contratos e as aquisições efetuadas pelo TC no âmbito do PROMOEX. Assim sendo, devem ser registrados todos as aquisições e serviços, formalizados por meio de  contratos ou de nota de empenho. 
2- Incluir as inscrições em qualquer tipo de evento de capacitação (cursos, fóruns, seminários, congressos etc). 
3-</t>
    </r>
    <r>
      <rPr>
        <b/>
        <sz val="10"/>
        <color indexed="12"/>
        <rFont val="Arial"/>
        <family val="2"/>
      </rPr>
      <t xml:space="preserve"> Ficam dispensadas de registro nesta planilha somente as diárias pagas a servidores do próprio TC, mas aquelas pagas a servidores de outro TC e / ou de outros órgãos e entidades públicos devem ser aqui anotadas, </t>
    </r>
    <r>
      <rPr>
        <b/>
        <sz val="10"/>
        <color indexed="10"/>
        <rFont val="Arial"/>
        <family val="2"/>
      </rPr>
      <t xml:space="preserve">colocando-se na coluna do objeto contratado a expressão "pagamento de diárias para colaborador na (objeto da colaboração)". 
4- </t>
    </r>
    <r>
      <rPr>
        <b/>
        <sz val="10"/>
        <color indexed="12"/>
        <rFont val="Arial"/>
        <family val="2"/>
      </rPr>
      <t>O contrato para aquisição de passagens pode ser anotado somente em um dos subcomponentes, acrescentando um asterisco</t>
    </r>
    <r>
      <rPr>
        <b/>
        <sz val="10"/>
        <color indexed="10"/>
        <rFont val="Arial"/>
        <family val="2"/>
      </rPr>
      <t xml:space="preserve"> e uma nota explicativa no campo das justificativas ao final desta planilha.
5- Anotar da mesma forma que os contratos para aquisições de passagens, os demais contratos que se referirem a mais de um produto/subcomponente, caso não se tenha estabelecido valores diferenciados no contrato, situação em que poderá ser colocado o valor respectivo em cada produto/subcomponente a que se refere.
6- No tocante às aquisições, anotar os itens adquiridos de forma resumida (coluna de Objeto) nos produtos/subcomponentes a que se referem, repetindo o nº do contrato e demais dados onde for necessário. 
7- Inserir a quantidade de linhas que forem necessárias, mas nao eliminar colunas.</t>
    </r>
  </si>
  <si>
    <t>Componentes/Subcomponentes/Produtos</t>
  </si>
  <si>
    <r>
      <t>Nº do Contrato ou Nº Nota de Empenho</t>
    </r>
    <r>
      <rPr>
        <b/>
        <sz val="12"/>
        <color indexed="10"/>
        <rFont val="Times New Roman"/>
        <family val="1"/>
      </rPr>
      <t xml:space="preserve"> (</t>
    </r>
    <r>
      <rPr>
        <b/>
        <i/>
        <sz val="12"/>
        <color indexed="10"/>
        <rFont val="Times New Roman"/>
        <family val="1"/>
      </rPr>
      <t xml:space="preserve">se não houver </t>
    </r>
    <r>
      <rPr>
        <i/>
        <sz val="12"/>
        <color indexed="10"/>
        <rFont val="Times New Roman"/>
        <family val="1"/>
      </rPr>
      <t>contrato)</t>
    </r>
  </si>
  <si>
    <r>
      <t xml:space="preserve">Fontes de Recursos Utilizadas </t>
    </r>
    <r>
      <rPr>
        <b/>
        <sz val="12"/>
        <color indexed="12"/>
        <rFont val="Times New Roman"/>
        <family val="1"/>
      </rPr>
      <t xml:space="preserve">    </t>
    </r>
    <r>
      <rPr>
        <sz val="12"/>
        <color indexed="12"/>
        <rFont val="Times New Roman"/>
        <family val="1"/>
      </rPr>
      <t xml:space="preserve"> 1. BID          </t>
    </r>
    <r>
      <rPr>
        <sz val="12"/>
        <color indexed="10"/>
        <rFont val="Times New Roman"/>
        <family val="1"/>
      </rPr>
      <t xml:space="preserve"> 2.  Contrapartida  </t>
    </r>
    <r>
      <rPr>
        <sz val="12"/>
        <color indexed="12"/>
        <rFont val="Times New Roman"/>
        <family val="1"/>
      </rPr>
      <t xml:space="preserve"> 3.  Aplicações Financeiras</t>
    </r>
    <r>
      <rPr>
        <sz val="12"/>
        <rFont val="Times New Roman"/>
        <family val="1"/>
      </rPr>
      <t xml:space="preserve">    </t>
    </r>
    <r>
      <rPr>
        <sz val="12"/>
        <color indexed="28"/>
        <rFont val="Times New Roman"/>
        <family val="1"/>
      </rPr>
      <t xml:space="preserve"> 4. Rec. Próprios do TC</t>
    </r>
  </si>
  <si>
    <r>
      <t>CBRs emitidas</t>
    </r>
    <r>
      <rPr>
        <sz val="12"/>
        <rFont val="Times New Roman"/>
        <family val="1"/>
      </rPr>
      <t xml:space="preserve"> </t>
    </r>
    <r>
      <rPr>
        <sz val="12"/>
        <color indexed="48"/>
        <rFont val="Times New Roman"/>
        <family val="1"/>
      </rPr>
      <t>(Indicar todas as CBRs relacionadas a essa aquisição ou contratação)</t>
    </r>
  </si>
  <si>
    <t>Código Prism (se houver)</t>
  </si>
  <si>
    <t>Objeto da Contratação/Aquisição/
Colaboração (descrição suscinta)</t>
  </si>
  <si>
    <t>Beneficiário ou Contratado</t>
  </si>
  <si>
    <t>Vigencia</t>
  </si>
  <si>
    <t>Data do último pagamento</t>
  </si>
  <si>
    <t xml:space="preserve"> Parcelas </t>
  </si>
  <si>
    <t>Valores</t>
  </si>
  <si>
    <t>Situação</t>
  </si>
  <si>
    <t>Manutenção</t>
  </si>
  <si>
    <t>Inicio</t>
  </si>
  <si>
    <t>termino</t>
  </si>
  <si>
    <t>Quantidade prevista</t>
  </si>
  <si>
    <t>Quantidade paga no semestre</t>
  </si>
  <si>
    <t>Quantidade paga até o semestre</t>
  </si>
  <si>
    <t>Contratados</t>
  </si>
  <si>
    <t>Pagos no Semestre</t>
  </si>
  <si>
    <t>Pagos até o Semestre</t>
  </si>
  <si>
    <t>Indicar a fase em que se encontra o processo de aquisição / contratação / colaboração.</t>
  </si>
  <si>
    <t>Descrever as providências relacionadas a guarda, utilização e manutenção dos bens adquiridos e obras recebidas (Cláusula Décima-Oitava do Convênio). 
No tocante aos serviços contratados ou recebidos por colaboração, fazer uma observação quanto à forma que o TC dará continuidade e sustentabilidade a seus benefícios e resultados.</t>
  </si>
  <si>
    <r>
      <t xml:space="preserve">Produto </t>
    </r>
    <r>
      <rPr>
        <sz val="10"/>
        <color indexed="40"/>
        <rFont val="Arial"/>
        <family val="2"/>
      </rPr>
      <t xml:space="preserve"> (incluir o produto para o qual foi efetivada a contratação/aquisição)</t>
    </r>
  </si>
  <si>
    <r>
      <t xml:space="preserve">Produto </t>
    </r>
    <r>
      <rPr>
        <sz val="10"/>
        <color indexed="40"/>
        <rFont val="Arial"/>
        <family val="2"/>
      </rPr>
      <t xml:space="preserve"> (incluir o componente/subcomponente/produto para o qual foi efetivada a contratação/aquisição)</t>
    </r>
  </si>
  <si>
    <t xml:space="preserve">Justificativas </t>
  </si>
  <si>
    <t xml:space="preserve">Quadro VII – Relação de Bens Adquiridos </t>
  </si>
  <si>
    <r>
      <t>ORIENTAÇÕES: 
1-</t>
    </r>
    <r>
      <rPr>
        <b/>
        <sz val="10"/>
        <color indexed="12"/>
        <rFont val="Arial"/>
        <family val="2"/>
      </rPr>
      <t xml:space="preserve"> Esta planilha deve ter informações cumulativas sobre todos os bens adquiridos, porém relacionados individualmente. 
</t>
    </r>
    <r>
      <rPr>
        <b/>
        <sz val="10"/>
        <color indexed="10"/>
        <rFont val="Arial"/>
        <family val="2"/>
      </rPr>
      <t>2-</t>
    </r>
    <r>
      <rPr>
        <b/>
        <sz val="10"/>
        <color indexed="12"/>
        <rFont val="Arial"/>
        <family val="2"/>
      </rPr>
      <t xml:space="preserve"> Incluir tanto os bens considerados como material de consumo como os permanentes, e também os softwares</t>
    </r>
    <r>
      <rPr>
        <b/>
        <sz val="10"/>
        <color indexed="10"/>
        <rFont val="Arial"/>
        <family val="2"/>
      </rPr>
      <t>. Descrevê-los adequadamente, indicando, no início da especificação se é material de consumo, material permanente ou software.. 
3- Na localização do bem, informar o nome da seção, divisão, secretaria etc, por extenso. 
4- No caso de o pagamento ter se dado em mais de uma fonte, indicar quantos códigos forem necessários na mesma célula.
5- Inserir a quantidade de linhas que forem necessárias, mas nao eliminar colunas.</t>
    </r>
  </si>
  <si>
    <t>Nº do Contrato ou Nº Nota de Empenho (se não houver contrato)</t>
  </si>
  <si>
    <t>Data do Contrato ou da Nota de Empenho</t>
  </si>
  <si>
    <t>Data do recebimento dos bens</t>
  </si>
  <si>
    <t>Fontes de Recursos Utilizadas
1. BID  
2.  Contrapartida   3.  Aplicações Financeiras    
 4. Rec. Próprios do TC</t>
  </si>
  <si>
    <t xml:space="preserve">Especificação dos bens adquiridos </t>
  </si>
  <si>
    <t>Valor Unitário R$</t>
  </si>
  <si>
    <t>Nº de Tombamento</t>
  </si>
  <si>
    <t>Localização do bem no TC</t>
  </si>
  <si>
    <t>Estado de conservação (bom, razoável, inservível) ou se doado ou desaparecido)</t>
  </si>
  <si>
    <t>Observação (providências extraordinárias eventualmente tomadas etc)</t>
  </si>
  <si>
    <r>
      <t xml:space="preserve">RELATÓRIO SEMESTRAL DE PROGRESSO 
2º Semestre de </t>
    </r>
    <r>
      <rPr>
        <b/>
        <sz val="22"/>
        <rFont val="Arial"/>
        <family val="2"/>
      </rPr>
      <t xml:space="preserve">2010
</t>
    </r>
    <r>
      <rPr>
        <b/>
        <sz val="14"/>
        <rFont val="Arial"/>
        <family val="2"/>
      </rPr>
      <t xml:space="preserve">PROMOEX </t>
    </r>
    <r>
      <rPr>
        <b/>
        <sz val="14"/>
        <color indexed="10"/>
        <rFont val="Arial"/>
        <family val="2"/>
      </rPr>
      <t>( SC )</t>
    </r>
  </si>
  <si>
    <t>Participação em Eventos</t>
  </si>
  <si>
    <t>número de participações</t>
  </si>
  <si>
    <t>Transferência de recursos ao IRB mediante convênio para execução do produto</t>
  </si>
  <si>
    <t>5 parcelas financeiras liberadas ao IRB conforme Convênio Firmado.</t>
  </si>
  <si>
    <t>número de parcelas</t>
  </si>
  <si>
    <t>Transferência de recursos ao ATRICON mediante convênio para execução do produto</t>
  </si>
  <si>
    <t>5 parcelas financeiras liberadas a ATRICON conforme Convênio Firmado.</t>
  </si>
  <si>
    <t>40 participações de servidores em eventos relacionados a Soluções técnicas passíveis de compartilhamento e/ou cooperação técnica.</t>
  </si>
  <si>
    <t>Cooperação institucional com o Ministério Público, o Poder Judiciário e os Poderes Legislativos Estadual e Municipal, implantada.</t>
  </si>
  <si>
    <t>Eventos, acordos ou ações anuais de cooperação interinstitucional realizados em 5 anos</t>
  </si>
  <si>
    <t>Ação de cooperação realizada</t>
  </si>
  <si>
    <t>Eventos, Acordos e/ou Ações de cooperação Interinstitucional</t>
  </si>
  <si>
    <t>No mínimo 6 acordos de cooperação interinstitucional celebrados.</t>
  </si>
  <si>
    <t>Acordo de cooperação</t>
  </si>
  <si>
    <t>Instrumentos de interação com a sociedade ampliados e implementados.</t>
  </si>
  <si>
    <t>No mínimo, duas ações anuais de articulação com  o cidadão e/ou com a sociedade organizada em 5 anos</t>
  </si>
  <si>
    <t>Evento de interação realizado</t>
  </si>
  <si>
    <t>Produção Vídeo</t>
  </si>
  <si>
    <t>Edição de 1 (um) vídeo institucional.</t>
  </si>
  <si>
    <t>contratação</t>
  </si>
  <si>
    <t>Aquisição de equipamentos de sonorização e imagem</t>
  </si>
  <si>
    <t>Aquisição de equipamentos de som e imagem para utilização em eventos de interação com a sociedade.</t>
  </si>
  <si>
    <t>quantidade de equipamentos</t>
  </si>
  <si>
    <t>Impressão de publicações</t>
  </si>
  <si>
    <t xml:space="preserve">Impressão de livros, apostilas, folhetos e outros contendo informações voltadas a interação com a sociedade. </t>
  </si>
  <si>
    <t>número de exemplares</t>
  </si>
  <si>
    <t>Adaptação do auditório para eventos multimídia</t>
  </si>
  <si>
    <t>Reformar o auditorio do TCE/SC para poder atender melhor a sociedade com eventos destinados a interação social.</t>
  </si>
  <si>
    <t>metro quadrado</t>
  </si>
  <si>
    <t>Auditorias de resultado e avaliação de programas criada e implementada.</t>
  </si>
  <si>
    <t>Aquisição notebooks</t>
  </si>
  <si>
    <t>Aquisição veiculos</t>
  </si>
  <si>
    <t>Adquirir 4 veículos para serem utilizados pela área técnica em auditorias.</t>
  </si>
  <si>
    <t>quantidade de veículos</t>
  </si>
  <si>
    <t>Adquirir 20 notebooks para serem utilizados pela área técnica em auditorias.</t>
  </si>
  <si>
    <t>Jurisdicionados (incluindo órgãos do controle interno)  capacitados pelo TC.</t>
  </si>
  <si>
    <r>
      <t>Eventos com jurisdicionados</t>
    </r>
    <r>
      <rPr>
        <b/>
        <sz val="11"/>
        <color indexed="10"/>
        <rFont val="Calibri"/>
        <family val="2"/>
      </rPr>
      <t xml:space="preserve"> </t>
    </r>
  </si>
  <si>
    <t>Impressão apostilas</t>
  </si>
  <si>
    <t>Métodos e processos de trabalho do TC (fiscalização, auditorias, controle de processos, controle interno e outros) redesenhados, manualizados e implementados</t>
  </si>
  <si>
    <t>Processos de trabalho finalísticos do TC redesenhados e manualizados / Total dos processos de trabalho finalísticos do TC X100.</t>
  </si>
  <si>
    <t>10 participações de servidores em eventos relacionados a métodos e processos de trabalho do TCE/SC.</t>
  </si>
  <si>
    <t>Mapeamento e redesenho de processos</t>
  </si>
  <si>
    <t>Contratação de consultoria para mapear e redesenhar os principais processos de controle externo do TCE-SC.</t>
  </si>
  <si>
    <t>Aquisição aplicativo para modelagem de processos</t>
  </si>
  <si>
    <t>número de licenças</t>
  </si>
  <si>
    <t>Programa de capacitação em técnicas de auditoria e fiscalização concebido, implantado e avaliado</t>
  </si>
  <si>
    <t>Aquisição aplicativo para auditoria</t>
  </si>
  <si>
    <t xml:space="preserve"> 1 planejamento estratégico implantado.</t>
  </si>
  <si>
    <t>Planejamento estratégico revisado e implementado.</t>
  </si>
  <si>
    <t>Planejamento estratégico revisado e implementado em 5 anos</t>
  </si>
  <si>
    <t>plano implantado</t>
  </si>
  <si>
    <t>Planejamento estratégico</t>
  </si>
  <si>
    <t>Contratação de serviços de consultoria visando a revisão e implementação do Planejamento estratégico.</t>
  </si>
  <si>
    <t xml:space="preserve">Plano de capacitação gerencial elaborado e implementado </t>
  </si>
  <si>
    <t>Plano estratégico de Tecnologia de Informação contendo principais políticas elaborado e implementado</t>
  </si>
  <si>
    <t>metas implantadas/total de metas</t>
  </si>
  <si>
    <t>Contratação de consultoria para elaboração do plano Estratégico de TI.</t>
  </si>
  <si>
    <t xml:space="preserve">Programa de capacitação de usuários e gestores de TI implantado e avaliado </t>
  </si>
  <si>
    <t>usuários e gestores de TI capacitados/total</t>
  </si>
  <si>
    <t xml:space="preserve">Parque tecnológico do TC revisto e implementado </t>
  </si>
  <si>
    <t>Aquisição  notebooks</t>
  </si>
  <si>
    <t>Desenvolver Aplicativo</t>
  </si>
  <si>
    <t>Desenvolver aplicativo de sistema de informática já existente no TCE (e-Sfinge), com serviços de programação e análise , utilizando a plataforma .Net, ambiente de desenvolvimento Visual Studio, liguagem C# e C#, ASP. NET, com geração de relatórios em Excel, Word, XPS e Cristal Report e Banco de Dados SQL 2008.</t>
  </si>
  <si>
    <t>Aplicativo</t>
  </si>
  <si>
    <t>1 planejamento estratégico de TI formalizado.</t>
  </si>
  <si>
    <t>Adquirir 250 equipamentos de TI para serem utilizados pelas diversas áreas do TCE/SC.</t>
  </si>
  <si>
    <t>Aquisição Equipamentos de TI</t>
  </si>
  <si>
    <t>Adquirir 43 notebooks para serem utilizados pelas diversas áreas do TCE/SC.</t>
  </si>
  <si>
    <t>Política de recursos humanos (seleção, avaliação, remuneração, desenvolvimento, treinamento e outros) criada e implementada</t>
  </si>
  <si>
    <t>Política de recursos Humanos definida e  implementada em até 5 anos</t>
  </si>
  <si>
    <t>Política definida e implantada</t>
  </si>
  <si>
    <t>Digitalização de Documentos</t>
  </si>
  <si>
    <t>Digitalização de 500.000 documentos existentes no DRH (registros funcionais dos servidores do TCESC)</t>
  </si>
  <si>
    <t>número de documentos digitalizados</t>
  </si>
  <si>
    <t>Política de gestão de pessoas</t>
  </si>
  <si>
    <t>Contratação de consultoria para a elaboração de Política de Recursos Humanos do TCE/SC.</t>
  </si>
  <si>
    <t>Instituto de Contas estruturado com programa de capacitação elaborado, implantado e avaliado</t>
  </si>
  <si>
    <t>Adquirir 4 notebooks para serem utilizados pelos tecnicos do ICON.</t>
  </si>
  <si>
    <t>Aquisição mobiliário</t>
  </si>
  <si>
    <t>quantidade de mobiliários</t>
  </si>
  <si>
    <t>Integrantes da UEL capacitados/Total de integrantes da UEL*100</t>
  </si>
  <si>
    <t>Unidade de Execução Local criada e implantada</t>
  </si>
  <si>
    <t>UEL implantada com 3 profissionais alocados em 1 ano</t>
  </si>
  <si>
    <t>Unidade criada e implantada</t>
  </si>
  <si>
    <t>Adquirir 2 notebooks para serem utilizados pelos tecnicos da UEL/SC.</t>
  </si>
  <si>
    <t xml:space="preserve">Profissionais integrantes da UEL capacitados em elaboração e gerenciamento de projetos </t>
  </si>
  <si>
    <t>80 horas de capacitação em elaboração e gerenciamento de projetos para 3 profissionais</t>
  </si>
  <si>
    <t>somatório de horas de capacitação/6 profissionias</t>
  </si>
  <si>
    <t xml:space="preserve">Plano de Ação para implementação do projeto elaborado  </t>
  </si>
  <si>
    <t>Plano de Ação para implementação do projeto elaborado em 5 anos</t>
  </si>
  <si>
    <t>somatório POAS/período total projeto</t>
  </si>
  <si>
    <t>Sistemática de gestão, monitoramento e avaliação do projeto criada e implantada</t>
  </si>
  <si>
    <t>40 horas de capacitação em monitoramento e avaliação de projetos para 3 profissionais</t>
  </si>
  <si>
    <t>somatório de horas de capacitação/3 profissionias</t>
  </si>
  <si>
    <t xml:space="preserve">50% dos processos de trabalho finalísticos do Tribunal redesenhados e manualizados até o final dessa fase de execução do Programa. </t>
  </si>
  <si>
    <t>Quantidade de auditorias para avaliação de programa de governo realizadas.</t>
  </si>
  <si>
    <t>15/2008</t>
  </si>
  <si>
    <t>CONTRATO FIRMADO COM CASA NA ÁRVORE VÍDEO LTDA PARA PRODUÇÃO DE AUDIOVISUAL INSTITUCIONAL, DE CARÁTER INFORMATIVO E EDUCATIVO SOBRE AS ORIGENS, ATRIBUIÇÕES E FUNCIONAMENTO DO TCE.</t>
  </si>
  <si>
    <t>CASA NA ÁRVORE VÍDEO LTDA     CNPJ 04.316.333/0001-85</t>
  </si>
  <si>
    <t>CONCLUÍDO: LIQUIDADA E PAGO</t>
  </si>
  <si>
    <t xml:space="preserve">AS MÍDIAS COM O VÍDEO INSTITUCIONAL ESTÃO EM USO, SOB A RESPONSABILIDADE DA ASSESSORIA DE COMUNICAÇÃO SOCIAL DESTE TRIBUNAL . </t>
  </si>
  <si>
    <t>-</t>
  </si>
  <si>
    <t xml:space="preserve">TRINDADE INDÚSTRIA GRÁFICA LTDA </t>
  </si>
  <si>
    <t>EM EXECUÇÃO</t>
  </si>
  <si>
    <t>AS REVISTA IMPRESSAS FORAM DISTRIBUIDAS AS INSTITUÇÕES INTERESSADAS ATRAVÉS DO GABINETE DA PRESIDÊNCIA - GAP  E ASSESSORIA DE COMUNICAÇÃO SOCIAL - ACON.</t>
  </si>
  <si>
    <t>PRISM BRA8769</t>
  </si>
  <si>
    <t>CONTRATO FIRMADO COM FEPESE PARA ELABORAÇÃO DE PLANO DE AMOSTRAGEM, SELEÇÃO DE AMOSTRAS, REVISÃO E ACOMPANHAMENTO DE PROCESSO DE COLETA DE DADOS, ELABORAÇÃO DE PLANILHA DE PESOS DE CADA ESTRATO E ORIENTAÇÃO NA ANÁLISE DESCRITIVA DE DADOS TENDO POR BASE CASO PRÁTICO, COM TRANSFERÊNCIA DA METODOLOGIA ADOTADA, VISANDO A CAPACITAÇÃO DE SERVIDORES DO TCE.</t>
  </si>
  <si>
    <t xml:space="preserve">FUNDAÇÃO DE ESTUDOS E PESQUISAS  SÓCIO-ECONÔMICAS - FEPESE 
CNPJ 83.566.299/0001-73
</t>
  </si>
  <si>
    <t>27/3/2009 (*)</t>
  </si>
  <si>
    <t xml:space="preserve">A METODOLOGIA DE COLETA E TABULAÇÃO DE DADOS PARA VALIDAÇÃO CIENTÍFICA DA AMOSTRA FOI APLICADA NA AUDITORIA OPERACIONAL NACIONAL PILOTO EM EDUCAÇÃO, COM A PEWRSPECTIVA DE APLICAÇÃO EM AUDITORIAS OPERACIONAIS COM ESCOPO SEMELHANTE. </t>
  </si>
  <si>
    <t>AQUISIÇÃO DE 20 COMPUTADORES PORTÁTEIS (NOTEBOOKS) PARA O TRIBUNAL DE CONTAS DO ESTADO DE SANTA CATARINA.</t>
  </si>
  <si>
    <t>SEPROL COMPUTADORES E SISTEMAS LTDA                                                         CNPJ 76.366.285/0001-40</t>
  </si>
  <si>
    <t xml:space="preserve">OS 20 NOTEBOOKS ADQUIRIDOS ESTÃO SOB A RESPONSABILIDADE DA DIRETIRIA DE INFORMÁTICA PARA USO DOS TÉCNICOS NAS ATIVIDADES DE FISCALIZAÇÃO POR EMPRÉSTIMO ATRAVÉS DE REQUISIÇÃO. SENDO QUE TODOS ESTÃO DEVIDAMENTE TOMBADOS E IDENTIFICAS PELO PATRIMÔNIO (REGISTRADO NO SISTEMA PATRIMONIAL DESTE TRIBUNAL C/PLAQUETAS DE IDENTIFICAÇÃO PATRIMONIAL) CONFORME DETERMINA LEGISLAÇÃO VIGENTE, BEM COMO, TODOS OS EQUIPAMENTOS APRESENTAM GARANTIA DO FORNECEDOR DE 3 (TRÊS) ANOS ON SITE.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</si>
  <si>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AQUISIÇÃO DE 02 VEÍCULOS AUTOMOTORES, PARA O TRIBUNAL DE CONTAS DO ESTADO DE SANTA CATARINA.</t>
  </si>
  <si>
    <t>GENERAL MOTORS DO BRASIL LTDA CNPJ 59.275.792/0001-50</t>
  </si>
  <si>
    <t>OS 2 VEÍCULOS FORAM INCORPARADOS A FROTA DESTE TRIBUNAL SOB A RESPONSABILIDADE DO DEPARTAMENTO DE TRANSPORTE PARA SEREM UTILIZADOS NAS ATIVIDADES DE FISCALIZAÇÃO. OS VEÍCULOS ADQUIRIDOS FORAM TOMBADOS PELO SISTEMA DE PATRIMÔNIO DESTE TRIBUNAL, DEVIDAMENTE IDENTIFICADOS E DUCUMENTALMENTE LEGALIZADOS PERANTE AO DETRAN ESTADUAL. OS DOIS VEÍCULOS DIPÕE DE GARANTIA DO FABRICANTE DE TRÊS ANOS, SENDO QUE APÓS A VENCIMENTO DA GARANTIA OS MESMOS PASSARÃO A DISPOR DE ASSISTÊNCIA TÉCNCA ATRAVÉS DA CONTRATAÇÃO DE SERVIÇOS TERCERIZADOS ESPECIALIZADOS.</t>
  </si>
  <si>
    <t>SERVIÇO PARA GRAVAÇÃO EM DVD (C/FORNECIMENTO DA MIDIA, AUTORADO, SELO 4X0 CORES, C/CAPA DE PAPEL TIPO ENVELOPE BRANCO, COM OS SEGUINTES ARQUIVOS: A) TEXTOS COMPLEMENTARES DO XI CICLO E A CARTILHA DE INICIO DE MANDAT (02 GIGABYTES) CFE. AUTORIZAÇÃO DE SERVIÇO 179/2009.</t>
  </si>
  <si>
    <t>SANTOS E CAPRINI MATERIAIS GRÁFICOS E EDITORA LTDA   CNPJ 79.643.417/0001-22</t>
  </si>
  <si>
    <t xml:space="preserve">AS MÍDIAS FORAM DISTRIBUIDAS AOS JURISDICIONADOS QUE PARTICIPARAM DO XI CICLO DE ESTUDOS DA ADMINISTRAÇÃO MUNICIPAL. </t>
  </si>
  <si>
    <t>SERVIÇO DE IMPRESSÃO DO LIVRO TEXTO (3000) E CERTIFICADO (2700) DO XI CICLO DE ESTUDOS DA ADM. MUNICIPAL - LIVRO TEXTO C/APROX. 250 PÁGINAS. AUTORIZAÇÃO DE SERVIÇO 180/09</t>
  </si>
  <si>
    <t>FLORINPRINT - INDÚSTRIA GRÁFICA E ETIQUETAS LTDA   CNPJ 78.872.660/0001-50</t>
  </si>
  <si>
    <t xml:space="preserve">AS APOSTILAS FORAM DISTRIBUIDAS AOS JURISDICIONADOS QUE PARTICIPARAM DO XI CICLO DE ESTUDOS DA ADMINISTRAÇÃO MUNICIPAL. </t>
  </si>
  <si>
    <t>PENDENTE</t>
  </si>
  <si>
    <t>CONTRATAÇÃO DE EMPRESA PARA ORGANIZAÇÃO DE EVENTO</t>
  </si>
  <si>
    <t>EVENTO CANCELADO EM VIRTUDE PANDEMIA GRIPE A</t>
  </si>
  <si>
    <t>SDP 01/2008</t>
  </si>
  <si>
    <t>SERVIÇOS DE CONSULTORIA: REDESENHO DE PROCESSOS DE CONTROLE EXTERNO DO TRIBUNAL DE CONTAS DO ESTADO DE SANTA CATARINA – TCE-SC</t>
  </si>
  <si>
    <t>FUNDAÇÃO GETÚLIO VARGAS – FGV CNPJ 33.641.663/0001-44</t>
  </si>
  <si>
    <t>OS SERVIÇOS ESTÃO SENDO EXECUTADOS SOB MONITORAMENTO DA DIRETORIA DE PLANEJAMENTO E PROJETOS ESPECIAIS - DPE, ATÉ O MOMENTO JÁ FORAM ALCANÇADAS 4 DAS 9 ETAPAS PREVISTAS. A DPE CONTA COM UMA EQUIPE TÉCNICA ESPECÍFICA PARA ATENDER AS ATIVIDADES EM ANDAMENTO.</t>
  </si>
  <si>
    <r>
      <t xml:space="preserve">CONTRATO Nº 117/2007 (2º TERMO ADITIVO) </t>
    </r>
    <r>
      <rPr>
        <b/>
        <sz val="10"/>
        <color indexed="10"/>
        <rFont val="Times New Roman"/>
        <family val="1"/>
      </rPr>
      <t>(2)</t>
    </r>
  </si>
  <si>
    <t>AQUISIÇÃO DE SOFTWARES DE 30  LICENÇAS DO SOFTWARE, SENDO 20 (VINTE) LICENÇAS DO MS VISIO STANDART E 10 (DEZ) LICENÇAS SOFTWARE MICROSOFT VISUAL STUDIO PRO 2008.</t>
  </si>
  <si>
    <t>BRASOFT-WARE INFORMÁTICA LTDA CNPJ 57.142.978/0001-05</t>
  </si>
  <si>
    <t>DE 23/4/2009 PARA 14/09/2009</t>
  </si>
  <si>
    <t>OS SOFTWARES FORAM INSTALADOS NOS EQUIPAMENTOS PELA DIRETROIA DE INFORMÁTICA E SÃO GERENCIADOS PELO DEPARTAMENTO DE SUPORTE.</t>
  </si>
  <si>
    <t>CAPACITAÇÃO DE AUDITORES FISCAIS</t>
  </si>
  <si>
    <t>76/2007</t>
  </si>
  <si>
    <t>PRESTAÇÃO DE SERVIÇOS DE ORIENTAÇÃO DOS GESTORES DO TCESC NA CONCEPÇÃO E ELABORAÇÃO DE PLANO DE GESTÃO ESTRATÉGICA, COM BASE NA METODOLOGIA DO BALANCED SCORECARD - BSC, COMPREENDENDO A CONCEPÇÃO DE UM MODELO DE GESTÃO ESTRATÉGICA PARA O QUADRIÊNIO 2008 - 2011 E DO CONTEÚDO DOS ELEMENTOS INTEGRATIVOS DO SISTEMA BSC: MISSÃO, VALORES, VISÃO DE FUTURO, ANÁLISE DE CENÁRIOS, OBJETIVOS ESTRATÉGICOS, INDICADORES, METAS E INICIATIVAS.</t>
  </si>
  <si>
    <t>GESTÃO E ESTRATÉGIA CONSULTORIA EM GESTÃO LTDA. CNPJ 08.604.625/0001-74</t>
  </si>
  <si>
    <t>OS SERVIÇOS CONSISTIRAM NA CONDUÇÃO DE DUAS OFICINAS REALIZADAS PARA A ELABORAÇÃO DO PLANEJAMENTO ESTRATÉGICO 2008-2011, A PRIMEIRA ABORDANDO VISÃO, MISSÃO, VALORES, DIAGNÓSTICO E OBJETIVOS ESTRATÉGICOS E A SEGUNDA DETALHANDO OS INDICADORES, AS INICIATIVAS E METAS PARA O PERÍODO.</t>
  </si>
  <si>
    <t>TREINAMENTO GERENCIAL</t>
  </si>
  <si>
    <t>0003/2009</t>
  </si>
  <si>
    <t>KEEP IT INFORMÁTICA LTDA - EPP  CNPJ 04.147.575/0001-37</t>
  </si>
  <si>
    <t>FORAM TREINADOS 9 (NOVE) ANALISTAS DE SISTEMAS OCUPANTES DE CARGOS DE PROVIMENTO EFETIVO DO TCE/SC.</t>
  </si>
  <si>
    <r>
      <t>CONTRATO Nº 0008/2009</t>
    </r>
    <r>
      <rPr>
        <sz val="8"/>
        <color indexed="10"/>
        <rFont val="Times New Roman"/>
        <family val="1"/>
      </rPr>
      <t xml:space="preserve"> </t>
    </r>
    <r>
      <rPr>
        <b/>
        <sz val="8"/>
        <color indexed="10"/>
        <rFont val="Times New Roman"/>
        <family val="1"/>
      </rPr>
      <t>(1)</t>
    </r>
  </si>
  <si>
    <t>AQUISIÇÃO DE 30 COMPUTADORES PORTÁTEIS NOTEBOOK</t>
  </si>
  <si>
    <t>EMPRESA ITAUTEC S.A. CNPJ 54.526.082/0001-31</t>
  </si>
  <si>
    <t xml:space="preserve">OS 30 NOTEBOOKS ADQUIRIDOS ESTÃO SOB A RESPONSABILIDADE DA DIRETIRIA DE INFORMÁTICA PARA USO NAS DIVERSAS ATIVIDADES DO TCE/SC POR MEIO DE  EMPRÉSTIMO ATRAVÉS DE REQUISIÇÃO. SENDO QUE TODOS ESTÃO DEVIDAMENTE TOMBADOS E IDENTIFICAS PELO PATRIMÔNIO (REGISTRADO NO SISTEMA PATRIMONIAL DESTE TRIBUNAL C/PLAQUETAS DE IDENTIFICAÇÃO PATRIMONIAL) CONFORME DETERMINA LEGISLAÇÃO VIGENTE, BEM COMO, TODOS OS EQUIPAMENTOS APRESENTAM GARANTIA DO FORNECEDOR DE 1 (UM) ANO.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</si>
  <si>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 xml:space="preserve">EM PROCESSO - ESPECIFICAÇÃO ELABORADA, ORÇAMENTOS OBTIDOS </t>
  </si>
  <si>
    <t>CAPACITAÇÃO DE USUÁRIO DE TI</t>
  </si>
  <si>
    <t>PLANO ESTRATÉGICO DE TI</t>
  </si>
  <si>
    <t>AQUISIÇÃO DE 4 COMPUTADORES PORTÁTEIS NOTEBOOK</t>
  </si>
  <si>
    <t xml:space="preserve">DOS 36 NOTEBOOKS ADQUIRIDOS 4  ESTÃO SOB A RESPONSABILIDADE DO INSTITUTO DE CONTAS - ICON, COM A CORESPONSABILIDADE DA DIRETIRIA DE INFORMÁTICA, PARA USO NAS DIVERSAS ATIVIDADES DO INSTITUTO NA ÁREA DE TREINAMENTO. SENDO QUE TODOS ESTÃO DEVIDAMENTE TOMBADOS E IDENTIFICAS PELO PATRIMÔNIO (REGISTRADO NO SISTEMA PATRIMONIAL DESTE TRIBUNAL C/PLAQUETAS DE IDENTIFICAÇÃO PATRIMONIAL) CONFORME DETERMINA LEGISLAÇÃO VIGENTE, BEM COMO, TODOS OS EQUIPAMENTOS APRESENTAM GARANTIA DO FORNECEDOR DE 1 (UM) ANO.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</si>
  <si>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2009NE001236</t>
  </si>
  <si>
    <t>INSTITUTO BRASILEIRO DE DIREITO ADMINISTRATIVO - IBDA CNPJ 29.419.181/0001-77</t>
  </si>
  <si>
    <t>FORAM TREINADOS 22 (VINTE E DOIS) ANALISTAS DE SISTEMAS OCUPANTES DE CARGOS DE PROVIMENTO EFETIVO DO TCE/SC.</t>
  </si>
  <si>
    <t>2009NE001287</t>
  </si>
  <si>
    <t>FORAM TREINADOS 11 (ONZE) ANALISTAS DE SISTEMAS OCUPANTES DE CARGOS DE PROVIMENTO EFETIVO DO TCE/SC.</t>
  </si>
  <si>
    <t>TREINAMENTO OPERACIONAL</t>
  </si>
  <si>
    <t>POLÍTICA DE GESTÃO DE PESSOAS</t>
  </si>
  <si>
    <t>AQUISIÇÃO DE 2 COMPUTADORES PORTÁTEIS NOTEBOOK</t>
  </si>
  <si>
    <t xml:space="preserve">DOS 36 NOTEBOOKS ADQUIRIDOS 2  ESTÃO SOB A RESPONSABILIDADE DO UNIDADE DE EXECUÇÃO LOCAL - UEL/SC, COM A CORESPONSABILIDADE DA DIRETIRIA DE INFORMÁTICA, PARA USO NAS DIVERSAS ATIVIDADES DA UEL. SENDO QUE TODOS ESTÃO DEVIDAMENTE TOMBADOS E IDENTIFICAS PELO PATRIMÔNIO (REGISTRADO NO SISTEMA PATRIMONIAL DESTE TRIBUNAL C/PLAQUETAS DE IDENTIFICAÇÃO PATRIMONIAL) CONFORME DETERMINA LEGISLAÇÃO VIGENTE, BEM COMO, TODOS OS EQUIPAMENTOS APRESENTAM GARANTIA DO FORNECEDOR DE 1 (UM) ANO.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</si>
  <si>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7 participações de servidores em eventos relacionados a Rede Nacional dos TCs.</t>
  </si>
  <si>
    <t>6 participações de servidores em eventos relacionados a Proposta de Lei Nacional dos TCs.</t>
  </si>
  <si>
    <t>2 participações de servidores em eventos relacionados ao Portal Nacional dos TCs.</t>
  </si>
  <si>
    <t>22 participações de servidores em eventos relacionados de interação com a sociedade.</t>
  </si>
  <si>
    <t>Plano Piloto p/Televisionamento</t>
  </si>
  <si>
    <t>Contratar serviços de teceiros para elaboração de 1 Plano Piloto para o televisionamento das sessões plenárias do TCE/SC</t>
  </si>
  <si>
    <t>projeto</t>
  </si>
  <si>
    <t>48 participações de servidores em eventos relacionados a Auditorias de Resultado.</t>
  </si>
  <si>
    <t>13.600 Participações de servidores, agentes públicos e políticos em eventos  do TCSC voltados a capacitação de jurisdicionados.</t>
  </si>
  <si>
    <t>Impressão e distribuição de 15.500 publicações para os jurisdicionados  quando da realização dos eventos.</t>
  </si>
  <si>
    <t>Aquisição de 30 licenças de programas informatizados destinados a modelagem dos processos do Tribunal.</t>
  </si>
  <si>
    <t>Aquisição de 8 licenças de programas informatizados destinados a atividade de auditoria.</t>
  </si>
  <si>
    <t>267 participações de servidores em eventos na área de Planejamento Estratégico.</t>
  </si>
  <si>
    <t>15 participações de servidores em eventos de capacitação de gestores de RH.</t>
  </si>
  <si>
    <t>Equipamento de Multimídia</t>
  </si>
  <si>
    <t>Adquirir 2 equipamentos multimídia para o ICON.</t>
  </si>
  <si>
    <t>37 participações de servidores da UEL em eventos de capacitação.</t>
  </si>
  <si>
    <t>8 participações de servidores da UEL em eventos de capacitação.</t>
  </si>
  <si>
    <t>20 participações de servidores da UEL em eventos de capacitação.</t>
  </si>
  <si>
    <t>43 participações de servidores em eventos relacionados a LRF.</t>
  </si>
  <si>
    <t>33 participações de servidores em eventos relacionados a conceitos e procedimentos comuns  referentes a outros gastos públicos.</t>
  </si>
  <si>
    <t>Produto  2.3.1 - Métodos e processos de trabalho do TC (fiscalização, auditorias, controle de processos, controle interno e outros) redesenhados, manualizados e implementados</t>
  </si>
  <si>
    <t>Produto  2.4.1 - Planejamento estratégico revisado e implementado</t>
  </si>
  <si>
    <r>
      <rPr>
        <b/>
        <u val="single"/>
        <sz val="8"/>
        <rFont val="Arial"/>
        <family val="2"/>
      </rPr>
      <t>PAGAMENTO DE DIÁRIA A COLABORADOR</t>
    </r>
    <r>
      <rPr>
        <sz val="8"/>
        <rFont val="Arial"/>
        <family val="2"/>
      </rPr>
      <t xml:space="preserve">
(CHEQUE 33)  Palestrante: Assessor de Gestão Estratégica do STJ, Dr. Ivan Bonifácio / Pagamento de 1,5 (uma e meia) diárias a colaborador PALESTRA DE SENSIBILIZAÇÃO E CAPACITAÇÃO NA METODOLOGIA BALANCED SCORECARD - BSC VOLTADA AO PLANEJAMENTO ESTRATÉGICO / PERÍODO:17/08/2007, no Auditório do TCE/SC.</t>
    </r>
  </si>
  <si>
    <r>
      <rPr>
        <b/>
        <u val="single"/>
        <sz val="8"/>
        <rFont val="Arial"/>
        <family val="2"/>
      </rPr>
      <t>PAGAMENTO DE DIÁRIA A COLABORADOR</t>
    </r>
    <r>
      <rPr>
        <sz val="8"/>
        <rFont val="Arial"/>
        <family val="2"/>
      </rPr>
      <t xml:space="preserve">
(CHEQUE 32) Palestrante: Ministro do STJ, Exmo. Dr. Huberto Eustaquio Soares Martins / Pagamento de 1,5 (uma e meia) diárias a colaborador PALESTRA DE SENSIBILIZAÇÃO E CAPACITAÇÃO NA METODOLOGIA BALANCED SCORECARD - BSC VOLTADA AO PLANEJAMENTO ESTRATÉGICO / PERÍODO:17/08/2007, no Auditório do TCE/SC.</t>
    </r>
  </si>
  <si>
    <t>TODO CONTEÚDO MINISTRADO FOI APROVEITADO NO PROCESSO DE ELABORAÇÃO DO PLANEJAMENTO ESTRATÉGICO DO TCE/SC</t>
  </si>
  <si>
    <t>Ministro do STJ, Exmo. Dr. Huberto Eustaquio Soares Martins
 CPF 151.672.834-34</t>
  </si>
  <si>
    <t>Dr. Ivan Bonifácio 
490.623.441-00</t>
  </si>
  <si>
    <t>1479/000 DE 15/08/2007</t>
  </si>
  <si>
    <t>1480/000 DE 15/08/2007</t>
  </si>
  <si>
    <t>AUTORIZAÇÃO DE SERVIÇO Nº 0741/2007 DE 11/10/2007
NE1864/000 DE 11/10/2007</t>
  </si>
  <si>
    <t>SERVIÇO DE LOCAÇÃO DE 2 (DUAS) SALAS DE HOTEL P/REALIZAÇÃO DE OFICINAS DE TRABALHO P/ELABORAÇÃO DO PLANO ESTRATÉGICO DO TCE/SC E ELABORAÇÃO DO BSC REALIZADO NOS DIAS  15, 16, 25 E 26 (4 DIAS) DE OUTUBRO DE 2010, PARA 30 (TRINTA) PARTICIPANTES.</t>
  </si>
  <si>
    <t>HOTEL PRAI TUR LTDA
78.219.367/0001-98</t>
  </si>
  <si>
    <t>Produto Profissionais integrantes da UEL capacitados em elaboração e gerenciamento de projetos</t>
  </si>
  <si>
    <t>1. BID</t>
  </si>
  <si>
    <t>2.  Contrapartida</t>
  </si>
  <si>
    <t>1. BID e 2.  Contrapartida</t>
  </si>
  <si>
    <t>NE 1743/000 DE 21/09/2007</t>
  </si>
  <si>
    <r>
      <rPr>
        <b/>
        <u val="single"/>
        <sz val="8"/>
        <rFont val="Arial"/>
        <family val="2"/>
      </rPr>
      <t>PAGAMENTO DE DIÁRIA A COLABORADOR</t>
    </r>
    <r>
      <rPr>
        <sz val="8"/>
        <rFont val="Arial"/>
        <family val="2"/>
      </rPr>
      <t xml:space="preserve">
PAGAMENTO 3,5 DIÁRIAS A SERVIDORA DO TCDF, SENHORA HELOISA GARCIA PINTO, POR SOLICITAÇÃO DO TCE/SC, PARA PROFERIR CURSO AOS SERVIDORES DA UEL/SC E OUTROS (COMISSÃO DE LICITAÇÕES, DEPARTAMENTO DE COMPRAS, DEPARTAMENTO CONTABILIDADE E FINANÇAS, DIRETOR ADMINISTRATIVO E FINANCEIRO, ASSESSORIA DA PRESIDÊNCIA) SOBRE POLÍTICAS DO BID, NOS DIAS 25, 26 E 27 DE SETEMBRO/07.</t>
    </r>
  </si>
  <si>
    <t>HELOISA GARCIA PINTO
227.428.241-20</t>
  </si>
  <si>
    <t>AS INFORMAÇÕES REPASSADAS NO CURSO FAZEM PARTE DE UM RELATÓRIO QUE ESTÁ ANEXO AO PROCESSO PROMOEX Nº 51/2007 DA SOLICITAÇÃO DE AUTORIZAÇÃO DE DESPESA 04/207, E SERVE DE CONSULTA TÉCNICA PARA ESCLARECIMENTOS REFERENTES A EXECUÇÃO DO PROGRAMA POR PARATE DOS DIVERSOS SETORES ADMINISTRATIVOS DESTE TRIBUNAL, EM ESPECIAL,  DA UEL. NA OPRTUNIDADE, TAMBÉM, FORAM DISPONIBILIZADOS ARQUIVOS CONTENDO INFORMAÇÕES SOBRE POLÍTICA DE SELEÇÃ (GN 2350-7) pOLÍTICAS P/AQUISIÇÃO DE BENS (GN 2349-7) cONTRATO DE eMPRÉSTIMO 1628/OC-BR; cONVÊNIO 11/2006, IN DA STN 01/97; MANUAL DE EXECUÇÃO; DECRETO 5.151/04; DOCUMENTAÇÃO PADRÃO BID; CONVÊNIO ICMS 79/05 ENTRE OUTRAS ORIENTAÇÕES DE OFÍCIOS .</t>
  </si>
  <si>
    <t>NE 1806/000 DE 08/10/2008</t>
  </si>
  <si>
    <t>FÁBIO COUTINHO CLEMENTE
917.807.057-00</t>
  </si>
  <si>
    <r>
      <rPr>
        <b/>
        <u val="single"/>
        <sz val="8"/>
        <rFont val="Arial"/>
        <family val="2"/>
      </rPr>
      <t>PAGAMENTO DE DIÁRIA A COLABORADOR</t>
    </r>
    <r>
      <rPr>
        <sz val="8"/>
        <rFont val="Arial"/>
        <family val="2"/>
      </rPr>
      <t xml:space="preserve">
PAGAMENTO DE 5,5 (CINCO VÍRGULA CINCO) DIÁRIAS AO SENHOR FÁBIO COUTINHO CLEMENTE, ANALISTA DO TCU, PARA MINISTRAR O CURSO DE CAPACITAÇÃO DE AUDITORIA GOVERNAMENTAL COM O TEMA “ROTEIRO DE AUDITORIA DE CONFORMIDADE”, ATRAVÉS DO ICON, REALIZADO NO PERÍODO DE 13 A 17 DE OUTUBRO DO CORRENTE ANO, NO AUDITÓRIO DESTE TRIBUNAL.</t>
    </r>
  </si>
  <si>
    <t>O CURSO DE CAPACITAÇÃO DE AUDITORIA GOVERNAMENTAL COM O TEMA “ROTEIRO DE AUDITORIA DE CONFORMIDADE”, REALIZADO NO PERÍODO DE 13 A 17 DE OUTUBRO DO CORRENTE ANO, NO AUDITÓRIO DESTE TRIBUNAL, PARA 45 SERVIDORES DAS DIVERSAS ÁREAS TÉCNICAS DE CONTROLE EXTERNO, OS CONHECIMENTO REPASSADOS FORAM DISSEMINADOS ENTRES OS DEMAIS SERVIDORES.</t>
  </si>
  <si>
    <t>Produto  2.3.2 - Programa de capacitação em técnicas de auditoria e fiscalização concebido, implantado e avaliado</t>
  </si>
  <si>
    <r>
      <rPr>
        <b/>
        <u val="single"/>
        <sz val="8"/>
        <rFont val="Arial"/>
        <family val="2"/>
      </rPr>
      <t>TAXA DE INSCRIÇÃO</t>
    </r>
    <r>
      <rPr>
        <sz val="8"/>
        <rFont val="Arial"/>
        <family val="2"/>
      </rPr>
      <t xml:space="preserve">
PAGAMENTO DA TAXA DE INSCRIÇÃO DO SERVIDOR RODRIGO DUARTE SILVA PARA PARTICIPAR DO XII SIMPÓSIO NACIONAL DE AUDITORIA DE OBRAS PÚBLICAS - SINAOP, NO PERÍODO DE 03 A 07 DE NOVEMBRO, EM BRASÍLIA-DF, NO SENADO FEDERAL.</t>
    </r>
  </si>
  <si>
    <t>NE 1883/000 DE 20/10/2008</t>
  </si>
  <si>
    <t>OS CONHECIMENTOS TÉCNICOS ADQUIRIDOS NO XII SIMPÓSIO NACIONAL DE AUDITORIA DE OBRAS PÚBLICAS - SINAOP, REALIZADO NO PERÍODO DE 03 A 07 DE NOVEMBRO, EM BRASÍLIA-DF, NO SENADO FEDERAL, SÃO APLICADOS E DISSEMINADOS ENTRES OS TÉCNICOS DA ÁREA DE AUDITORIA DE OBRAS PÚBLICAS.</t>
  </si>
  <si>
    <r>
      <rPr>
        <b/>
        <u val="single"/>
        <sz val="8"/>
        <rFont val="Arial"/>
        <family val="2"/>
      </rPr>
      <t>PAGAMENTO DE DIÁRIA A COLABORADOR</t>
    </r>
    <r>
      <rPr>
        <sz val="8"/>
        <rFont val="Arial"/>
        <family val="2"/>
      </rPr>
      <t xml:space="preserve">
PAGAMENTO DE 6 DIÁRIAS AO SERVIDOR ALESSANDRO DE ARAÚJO FONTENELE, ANALISTA DE CONTROLE EXTERNO DO TRIBUNAL DE CONTAS DA UNIÃO - TCU, PARA MINISTRAR O CURSO DE CAPACITAÇÃO DE AUDITORIA GOVERNAMENTAL COM O TEMA “MATRIZ DE RESPONSABILIZAÇÃO”, REALIZADO ATRAVÉS DO INSTITUTO DE CONTAS - ICON, NO PERÍODO DE 03 A 07 DE NOVEMBRO DE 2008, NO AUDITÓRIO DO TCE/SC.</t>
    </r>
  </si>
  <si>
    <t>ALESSANDRO DE ARAÚJO FONTENELE
266.367.863-53</t>
  </si>
  <si>
    <t>INST. BRASILEIRO DE AUDIT. DE OBRAS PÚBLICAS - IBRAOP
4.716.733/0001-78</t>
  </si>
  <si>
    <t>NE 1976/000 DE 03/11/2008</t>
  </si>
  <si>
    <t>CURSO DE CAPACITAÇÃO DE AUDITORIA GOVERNAMENTAL COM O TEMA “MATRIZ DE RESPONSABILIZAÇÃO”, REALIZADO ATRAVÉS DO INSTITUTO DE CONTAS - ICON, NO PERÍODO DE 03 A 07 DE NOVEMBRO DE 2008, NO AUDITÓRIO DO TCE/SC, PARA  26 SERVIDORES DAS DIVERSAS ÁREAS TÉCNICAS DE CONTROLE EXTERNO, OS CONHECIMENTO REPASSADOS FORAM DISSEMINADOS ENTRES OS DEMAIS SERVIDORES.</t>
  </si>
  <si>
    <t>CILMA HELENA VILLELA BLUMM FERREIRA
165.973.116-04</t>
  </si>
  <si>
    <t>NE 2013/000 DE 07/11/2009</t>
  </si>
  <si>
    <r>
      <rPr>
        <b/>
        <u val="single"/>
        <sz val="8"/>
        <rFont val="Arial"/>
        <family val="2"/>
      </rPr>
      <t>PAGAMENTO DE DIÁRIA A COLABORADOR</t>
    </r>
    <r>
      <rPr>
        <sz val="8"/>
        <rFont val="Arial"/>
        <family val="2"/>
      </rPr>
      <t xml:space="preserve">
PAGAMENTO DE 5,5 DIÁRIAS A SERVIDORA CILMA HELENA VILLELA BLUMM FERREIRA, ANALISTA DE CONTROLE EXTERNO DO TRIBUNAL DE CONTAS DA UNIÃO - TCU, PARA MINISTRAR O CURSO DE CAPACITAÇÃO DE AUDITORIA GOVERNAMENTAL COM O TEMA “ROTEIRO DE AUDITORIA DE CONFORMIDADE”, REALIZADO ATRAVÉS DO INSTITUTO DE CONTAS - ICON, NO PERÍODO DE 10 A 14 DE NOVEMBRO DE 2008, NO AUDITÓRIO DO TCE/SC.</t>
    </r>
  </si>
  <si>
    <t>CURSO DE CAPACITAÇÃO DE AUDITORIA GOVERNAMENTAL COM O TEMA “ROTEIRO DE AUDITORIA DE CONFORMIDADE”, REALIZADO ATRAVÉS DO INSTITUTO DE CONTAS - ICON, NO PERÍODO DE 10 A 14 DE NOVEMBRO DE 2008, NO AUDITÓRIO DO TCE/SC, PARA  22 SERVIDORES DAS DIVERSAS ÁREAS TÉCNICAS DE CONTROLE EXTERNO, OS CONHECIMENTO REPASSADOS FORAM DISSEMINADOS ENTRES OS DEMAIS SERVIDORES.</t>
  </si>
  <si>
    <r>
      <rPr>
        <b/>
        <u val="single"/>
        <sz val="8"/>
        <rFont val="Arial"/>
        <family val="2"/>
      </rPr>
      <t>PAGAMENTO DE DIÁRIA A COLABORADOR</t>
    </r>
    <r>
      <rPr>
        <sz val="8"/>
        <rFont val="Arial"/>
        <family val="2"/>
      </rPr>
      <t xml:space="preserve">
PAGAMENTO DE 5,5 DIÁRIAS A SERVIDORA SHIRLEY GILDENE BRITO CAVALCANTE, ANALISTA DE CONTROLE EXTERNO DO TRIBUNAL DE CONTAS DA UNIÃO - TCU, PARA MINISTRAR O CURSO DE CAPACITAÇÃO DE AUDITORIA GOVERNAMENTAL COM O TEMA “MATRIZ DE RESPONSABILIZAÇÃO - TURMA II”, REALIZADO ATRAVÉS DO INSTITUTO DE CONTAS - ICON, NO PERÍODO DE 17 A 21 DE NOVEMBRO DE 2008, NO AUDITÓRIO DO TCE/SC.</t>
    </r>
  </si>
  <si>
    <t>NE 2066/000 DE 13/11/2010</t>
  </si>
  <si>
    <t>SHIRLEY GILDENE BRITO CAVALCANTE
356.024.143-04</t>
  </si>
  <si>
    <t>CURSO DE CAPACITAÇÃO DE AUDITORIA GOVERNAMENTAL COM O TEMA “MATRIZ DE RESPONSABILIZAÇÃO - TURMA II”, REALIZADO ATRAVÉS DO INSTITUTO DE CONTAS - ICON, NO PERÍODO DE 17 A 21 DE NOVEMBRO DE 2008, NO AUDITÓRIO DO TCE/SC, PARA  21 SERVIDORES DAS DIVERSAS ÁREAS TÉCNICAS DE CONTROLE EXTERNO, OS CONHECIMENTO REPASSADOS FORAM DISSEMINADOS ENTRES OS DEMAIS SERVIDORES.</t>
  </si>
  <si>
    <t>ALIPIO DIAS DOS SANTOS NETO
516.114.571-49</t>
  </si>
  <si>
    <t>NE 2151/000 DE 24/11/2008</t>
  </si>
  <si>
    <r>
      <rPr>
        <b/>
        <u val="single"/>
        <sz val="8"/>
        <rFont val="Arial"/>
        <family val="2"/>
      </rPr>
      <t>PAGAMENTO DE DIÁRIA A COLABORADOR</t>
    </r>
    <r>
      <rPr>
        <sz val="8"/>
        <rFont val="Arial"/>
        <family val="2"/>
      </rPr>
      <t xml:space="preserve">
PAGAMENTO DE 5,5 DIÁRIAS A SERVIDOR ALIPIO DIAS DOS SANTOS NETO, ANALISTA DE CONTROLE EXTERNO DO TRIBUNAL DE CONTAS DA UNIÃO - TCU E MEMBRO DO PROJETO PITÁGORAS, PARA MINISTRAR O CURSO DE CAPACITAÇÃO DE AUDITORIA GOVERNAMENTAL COM O TEMA “TÓPICOS DE ESTATÍSTICA APLICADOS À AUDITORIA”, REALIZADO ATRAVÉS DO INSTITUTO DE CONTAS - ICON, NO PERÍODO DE 01 A 05 DE DEZEMBRO DE 2008, NO AUDITÓRIO DO TCE/SC.</t>
    </r>
  </si>
  <si>
    <t>CURSO DE CAPACITAÇÃO DE AUDITORIA GOVERNAMENTAL COM O TEMA “TÓPICOS DE ESTATÍSTICA APLICADOS À AUDITORIA”, REALIZADO ATRAVÉS DO INSTITUTO DE CONTAS - ICON, NO PERÍODO DE 01 A 05 DE DEZEMBRO DE 2008, NO AUDITÓRIO DO TCE/SC, PARA  28 SERVIDORES DAS DIVERSAS ÁREAS TÉCNICAS DE CONTROLE EXTERNO, OS CONHECIMENTO REPASSADOS FORAM DISSEMINADOS ENTRES OS DEMAIS SERVIDORES.</t>
  </si>
  <si>
    <t>NE 595/000 DE 09/04/2008</t>
  </si>
  <si>
    <t>JOSÉ FERNANDO GARCIA ALMEIDA
861.204.507-00</t>
  </si>
  <si>
    <t>NE 596/000 DE 09/04/2008</t>
  </si>
  <si>
    <t>ANDRÉ GUILHON HENRIQUES
658.103.171-20</t>
  </si>
  <si>
    <t>NE 597/000 DE 09/04/2009</t>
  </si>
  <si>
    <t>LEONARDO FERREIRA LUITGARDS
2.778.491-60</t>
  </si>
  <si>
    <r>
      <rPr>
        <b/>
        <u val="single"/>
        <sz val="8"/>
        <rFont val="Arial"/>
        <family val="2"/>
      </rPr>
      <t>PAGAMENTO DE DIÁRIA A COLABORADOR</t>
    </r>
    <r>
      <rPr>
        <sz val="8"/>
        <rFont val="Arial"/>
        <family val="2"/>
      </rPr>
      <t xml:space="preserve">
PAGAMENTO DE 4,5 (QUATRO VÍRGULA CINCO) DIÁRIAS AO SERVIDOR JOSÉ FERNANDO GARCIA,  DA SECRETARIA DE PLANEJAMENTO (SEPLAN) DO TRIBUNAL DE CONTAS DA UNIÃO (TCU) PARA MINISTRAR CURSO DE GESTÃO DE PROJETOS AOS SERVIDORES DO TCESC, EM FLORIANÓPOLIS, NOS DIAS 09, 10 E 11 DE ABRIL DE 2008.</t>
    </r>
  </si>
  <si>
    <r>
      <rPr>
        <b/>
        <u val="single"/>
        <sz val="8"/>
        <rFont val="Arial"/>
        <family val="2"/>
      </rPr>
      <t>PAGAMENTO DE DIÁRIA A COLABORADOR</t>
    </r>
    <r>
      <rPr>
        <sz val="8"/>
        <rFont val="Arial"/>
        <family val="2"/>
      </rPr>
      <t xml:space="preserve">
PAGAMENTO DE 4,5 (QUATRO VÍRGULA CINCO) DIÁRIAS AO SERVIDOR JANDRÉ GUILHON HENRIQUES,  DA SECRETARIA DE PLANEJAMENTO (SEPLAN) DO TRIBUNAL DE CONTAS DA UNIÃO (TCU) PARA MINISTRAR CURSO DE GESTÃO DE PROJETOS AOS SERVIDORES DO TCESC, EM FLORIANÓPOLIS, NOS DIAS 09, 10 E 11 DE ABRIL DE 2008.</t>
    </r>
  </si>
  <si>
    <r>
      <rPr>
        <b/>
        <u val="single"/>
        <sz val="8"/>
        <rFont val="Arial"/>
        <family val="2"/>
      </rPr>
      <t>PAGAMENTO DE DIÁRIA A COLABORADOR</t>
    </r>
    <r>
      <rPr>
        <sz val="8"/>
        <rFont val="Arial"/>
        <family val="2"/>
      </rPr>
      <t xml:space="preserve">
PAGAMENTO DE 4,5 (QUATRO VÍRGULA CINCO) DIÁRIAS AO SERVIDOR LEONARDO FERREIRA LUITGARDS,  DA SECRETARIA DE PLANEJAMENTO (SEPLAN) DO TRIBUNAL DE CONTAS DA UNIÃO (TCU) PARA MINISTRAR CURSO DE GESTÃO DE PROJETOS AOS SERVIDORES DO TCESC, EM FLORIANÓPOLIS, NOS DIAS 09, 10 E 11 DE ABRIL DE 2008.</t>
    </r>
  </si>
  <si>
    <t>CURSO DE GESTÃO DE PROJETOS AOS SERVIDORES DO TCESC, EM FLORIANÓPOLIS, NOS DIAS 09, 10 E 11 DE ABRIL DE 2008, PARA  22 SERVIDORES DAS DIVERSAS ÁREAS, OS CONHECIMENTO REPASSADOS FORAM DISSEMINADOS ENTRES OS DEMAIS SERVIDORES.</t>
  </si>
  <si>
    <r>
      <t xml:space="preserve">Produto </t>
    </r>
    <r>
      <rPr>
        <sz val="10"/>
        <rFont val="Arial"/>
        <family val="2"/>
      </rPr>
      <t xml:space="preserve"> 2.1.2 - Instrumento de interação com a sociedade e de avaliação de imagem do TC criados e/ou ampliados e implementados</t>
    </r>
  </si>
  <si>
    <r>
      <t>Produto 2.2.1 -</t>
    </r>
    <r>
      <rPr>
        <sz val="10"/>
        <rFont val="Arial"/>
        <family val="2"/>
      </rPr>
      <t xml:space="preserve"> Auditorias de resultado e avaliação de programas criada e implementada</t>
    </r>
  </si>
  <si>
    <t>AUTORIZAÇÃO DE FORNECIMENTO 0746/2008 DE 02/12/2008
NE 2245/000 DE 02/12/2008</t>
  </si>
  <si>
    <t>CONTRATO 16/2008</t>
  </si>
  <si>
    <t>CONTRATO 05/2008</t>
  </si>
  <si>
    <t>CBR 5578/2008</t>
  </si>
  <si>
    <t>BRB 1339</t>
  </si>
  <si>
    <t>CBR 5579/2008</t>
  </si>
  <si>
    <t>CBR 190 / 2009</t>
  </si>
  <si>
    <t>CBR-0217/2009</t>
  </si>
  <si>
    <t>AUTORIZAÇÃO DE SERVIÇO 179/2009
EMPENHO 2009NE000492 DE 08/04/2009</t>
  </si>
  <si>
    <t>AUTORIZAÇÃO DE SERVIÇO 180/2009
EMPENHO 2009NE000493 DE 08/04/2009</t>
  </si>
  <si>
    <r>
      <t xml:space="preserve">Produto </t>
    </r>
    <r>
      <rPr>
        <sz val="10"/>
        <rFont val="Arial"/>
        <family val="2"/>
      </rPr>
      <t xml:space="preserve"> 2.2.2 - Jurisdicionados (incluindo órgão de controle interno) capacitados pelo TC</t>
    </r>
  </si>
  <si>
    <t xml:space="preserve">PRISM BRA 8862 </t>
  </si>
  <si>
    <t>CBRs 0594/2009 E 1920/2009</t>
  </si>
  <si>
    <t>NE 2009NE001443 05/11/2009
NE 2009NE001444 05/11/2009</t>
  </si>
  <si>
    <t>MÁRCIO ANDRÉ SANTOS DE ALBURQUERQUE
907.873.077-34</t>
  </si>
  <si>
    <t>CURSO DE “TEORIA DA RESPONSABILIZAÇÃO”, REALIZADO NAS DEPENDÊNCIAS DO TCE/SC SOB COORDENAÇÃO DO INSTITUTO DE CONTAS - ICON, NO PERÍODO DE 09 A 11 DE NOVEMBRO, PARA  56 SERVIDORES DAS DIVERSAS ÁREAS TÉCNICAS DE CONTROLE EXTERNO, OS CONHECIMENTO REPASSADOS FORAM DISSEMINADOS ENTRES OS DEMAIS SERVIDORES.</t>
  </si>
  <si>
    <r>
      <rPr>
        <b/>
        <u val="single"/>
        <sz val="8"/>
        <rFont val="Arial"/>
        <family val="2"/>
      </rPr>
      <t>PAGAMENTO DE DIÁRIA A COLABORADOR</t>
    </r>
    <r>
      <rPr>
        <sz val="8"/>
        <rFont val="Arial"/>
        <family val="2"/>
      </rPr>
      <t xml:space="preserve">
PAGAMENTO DE DIÁRIAS PARA O ANALISTA DE CONTROLE EXTERNO DO TRIBUNAL DE CONTAS DA UNIÃO - TCU SENHOR MARCIO ANDRÉ SANTOS DE ALBUQUERQUE VISANDO À REALIZAÇÃO DE CURSO PREVISTO NO PLANO DE CAPACITAÇÃO DO TCE/SC PARA 2009 NA ÁREA DE AUDITORIA E FISCALIZAÇÃO COM O TEMA “TEORIA DA RESPONSABILIZAÇÃO”, CURSO REALIZADO NAS DEPENDÊNCIAS DO TCE/SC SOB COORDENAÇÃO DO INSTITUTO DE CONTAS - ICON, NO PERÍODO DE 09 A 11 DE NOVEMBRO DO CORRENTE ANO.</t>
    </r>
  </si>
  <si>
    <t>NE 2009NE001477 12/11/2009</t>
  </si>
  <si>
    <r>
      <rPr>
        <b/>
        <u val="single"/>
        <sz val="8"/>
        <rFont val="Arial"/>
        <family val="2"/>
      </rPr>
      <t>PAGAMENTO DE DIÁRIA A COLABORADOR</t>
    </r>
    <r>
      <rPr>
        <sz val="8"/>
        <rFont val="Arial"/>
        <family val="2"/>
      </rPr>
      <t xml:space="preserve">
PAGAMENTO DE 3,5 (TRÊS E MEIA) DIÁRIAS AO SR. DIONES GOMES DA ROCHA, ANALISTA DE CONTROLE EXTERNO DO TRIBUNAL DE CONTAS DA UNIÃO – TCU PARA MINISTRAR UM CURSO NA ÁREA DE AUDITORIA E FISCALIZAÇÃO COM O TEMA “ORÇAMENTO PÚBLICO”, REALIZADO NAS DEPENDÊNCIAS DO TCE/SC SOB COORDENAÇÃO DO INSTITUTO DE CONTAS - ICON, NO PERÍODO DE 16 A 18 DE NOVEMBRO DE 2009. </t>
    </r>
  </si>
  <si>
    <t>DIONES GOMES DA ROCHA
878.214.787-68</t>
  </si>
  <si>
    <t>CURSO NA ÁREA DE AUDITORIA E FISCALIZAÇÃO COM O TEMA “ORÇAMENTO PÚBLICO”, REALIZADO NAS DEPENDÊNCIAS DO TCE/SC SOB COORDENAÇÃO DO INSTITUTO DE CONTAS - ICON, NO PERÍODO DE 16 A 18 DE NOVEMBRO DE 2009, PARA  29 SERVIDORES DAS DIVERSAS ÁREAS TÉCNICAS DE CONTROLE EXTERNO, OS CONHECIMENTO REPASSADOS FORAM DISSEMINADOS ENTRES OS DEMAIS SERVIDORES.</t>
  </si>
  <si>
    <t>Produto  2.4.2 - Plano de capacitação gerencial elaborado e implementado</t>
  </si>
  <si>
    <t>NE 2009NE000308 DE 09/03/2009</t>
  </si>
  <si>
    <t>NE 2009NE000309 DE 09/03/2009</t>
  </si>
  <si>
    <t>DANIEL LUIZ DE SOUZA
389.581.551-91</t>
  </si>
  <si>
    <t>MARKUS BUHATEM KOCH
006.510.839-66</t>
  </si>
  <si>
    <r>
      <rPr>
        <b/>
        <u val="single"/>
        <sz val="8"/>
        <rFont val="Arial"/>
        <family val="2"/>
      </rPr>
      <t>PAGAMENTO DE DIÁRIA A COLABORADOR</t>
    </r>
    <r>
      <rPr>
        <sz val="8"/>
        <rFont val="Arial"/>
        <family val="2"/>
      </rPr>
      <t xml:space="preserve">
PAGAMENTO DE 3,5 (TRÊS VÍRGULA CINCO) DIÁRIAS AO ANALISTA DE CONTROLE EXTERNO  DO TCU SR. DANIEL LUIZ DE SOUZA, VISANDO À REALIZAÇÃO DE OFICINA E ORIENTAÇÕES PARA O DELINEAMENTO DO PLANO ANUAL DE DIRETRIZES DE 2009, EM CONSONÂNCIA AO PLANO ESTRATÉGICO DO TCE/SC (2008-2011). A OFICINA FOI REALIZADA NOS DIAS 19 E 20 DE MARÇO/2009, NA ESCOLA FAZENDÁRIA.
</t>
    </r>
  </si>
  <si>
    <t>OFICINA E ORIENTAÇÕES PARA O DELINEAMENTO DO PLANO ANUAL DE DIRETRIZES DE 2009, EM CONSONÂNCIA AO PLANO ESTRATÉGICO DO TCE/SC (2008-2011). A OFICINA FOI REALIZADA NOS DIAS 19 E 20 DE MARÇO/2009, NA ESCOLA FAZENDÁRIA , PARA  28 SERVIDORES DAS DIVERSAS ÁREAS.</t>
  </si>
  <si>
    <r>
      <rPr>
        <b/>
        <u val="single"/>
        <sz val="8"/>
        <rFont val="Arial"/>
        <family val="2"/>
      </rPr>
      <t>PAGAMENTO DE DIÁRIA A COLABORADOR</t>
    </r>
    <r>
      <rPr>
        <sz val="8"/>
        <rFont val="Arial"/>
        <family val="2"/>
      </rPr>
      <t xml:space="preserve">
PAGAMENTO DE 3,5 (TRÊS VÍRGULA CINCO) DIÁRIAS AO ANALISTA DE CONTROLE EXTERNO  DO TCU SR. MARKUS BUHATEM KOCH, VISANDO À REALIZAÇÃO DE OFICINA E ORIENTAÇÕES PARA O DELINEAMENTO DO PLANO ANUAL DE DIRETRIZES DE 2009, EM CONSONÂNCIA AO PLANO ESTRATÉGICO DO TCE/SC (2008-2011). A OFICINA FOI REALIZADA NOS DIAS 19 E 20 DE MARÇO/2009, NA ESCOLA FAZENDÁRIA.
</t>
    </r>
  </si>
  <si>
    <t>NE 2009NE000654 DE 14/05/2009</t>
  </si>
  <si>
    <t>INSCRIÇÃO DO AUDITOR FISCAL DE CONTROLE EXTERNO CLÁUDIO CHEREM DE ABREU, DIRETOR DE PLANEJAMENTO E COORDENADOR GERAL DA UEL, PARA PARTICIPAR DO CURSO " A GESTÃO DA ESTRATÉGIA EM ORGANIZAÇÕES PÚBLICAS COM USO BALANCED SCORECARD - BSC, EM FLORIANÓPOLIS - SC, NO MERCURE HOTEL, NOS DIAS 18, 19 E 20 DE ABRIL DE 2009, ORGANIZADO PELO IEDUCORP - INSTITUTO DE EDUCAÇÃO E CONSULTORIA CORPORATIVA.</t>
  </si>
  <si>
    <t>INSTITUTO DE EDUCAÇÃO E CONSULTORIA CORPORATIVA
CNPJ 03.158.352/0004-00</t>
  </si>
  <si>
    <t>OS CONHECIMENTOS ADQUIRIDOS COM O CURSO " A GESTÃO DA ESTRATÉGIA EM ORGANIZAÇÕES PÚBLICAS COM USO BALANCED SCORECARD - BSC FORAM E ESTÃO SENDO APLICADOS NO PROCESSO DE PLANEJAMENTO ESTRATÉGICO DO TCE/SC, BEM COMO DAS SUAS REVISÕES.</t>
  </si>
  <si>
    <t>NE 2009NE000876 DE 26/06/2009</t>
  </si>
  <si>
    <t>CURSO DE CAPACITAÇÃO EM GESTÃO DE PROCESSOS MINISTRADO NAS DEPENDÊNCIAS DO TRIBUNAL DE CONTAS DO ESTADO DE SANTA CATARINA, COM A FINALIDADE DE PREPARAÇÃO DA EQUIPE INTERNA PARA A FASE 3 DO PROJETO DE REDESENHO DOS PROCESSOS DE CONTROLE EXTERNO DO TCE-SC, EM EXECUÇÃO.</t>
  </si>
  <si>
    <t>29/006/2009</t>
  </si>
  <si>
    <t>FORAM 11 (ONZE) SERVIDORES CAPACITADOS PELO CURSO EM GESTÃO DE PROCESSOS MINISTRADO NAS DEPENDÊNCIAS DO TRIBUNAL DE CONTAS DO ESTADO DE SANTA CATARINA, COM A FINALIDADE DE PREPARAÇÃO DA EQUIPE INTERNA PARA A FASE 3 DO PROJETO DE REDESENHO DOS PROCESSOS DE CONTROLE EXTERNO DO TCE-SC, EM EXECUÇÃO, OS CONHECIMENTOS ADQUIRIDOS SEVIRAM DE BASE PARA APOIAR AS ATIVIVIDADE DE REDESENHO DOS PROCESSOS DE CONTROLE EXTERNO DO TCE/SC NA ÉPOCA EM EXECUÇÃO.</t>
  </si>
  <si>
    <r>
      <t xml:space="preserve">Produto </t>
    </r>
    <r>
      <rPr>
        <sz val="10"/>
        <rFont val="Arial"/>
        <family val="2"/>
      </rPr>
      <t xml:space="preserve"> 2.5.2 - Programa de capacitação de usuários e gestores de TI implantado e avaliado</t>
    </r>
  </si>
  <si>
    <r>
      <t xml:space="preserve">Produto </t>
    </r>
    <r>
      <rPr>
        <sz val="10"/>
        <rFont val="Arial"/>
        <family val="2"/>
      </rPr>
      <t xml:space="preserve"> 2.5.3 - Parque tecnológico do TC revisto e implementado</t>
    </r>
  </si>
  <si>
    <t>PRISM A 6280</t>
  </si>
  <si>
    <t>1278/2010</t>
  </si>
  <si>
    <r>
      <t xml:space="preserve">Produto </t>
    </r>
    <r>
      <rPr>
        <sz val="10"/>
        <rFont val="Arial"/>
        <family val="2"/>
      </rPr>
      <t xml:space="preserve"> 2.6.2 - Instituto de Contas estruturado, com programa de capacitação elaborado, implantado e avaliado </t>
    </r>
  </si>
  <si>
    <r>
      <t xml:space="preserve">Produto </t>
    </r>
    <r>
      <rPr>
        <sz val="10"/>
        <rFont val="Arial"/>
        <family val="2"/>
      </rPr>
      <t xml:space="preserve"> A.1 - Unidade de Execução Local criada e implantada</t>
    </r>
  </si>
  <si>
    <t>SERVIÇO DE IMPRESSÃO REVISTA CONTROLE PÚBLICO DE 4 EDIÇÕES COM 2000 EXEMPLARES CADA</t>
  </si>
  <si>
    <t>AUTORIZAÇÃ DE SERVIÇO 74/2010
2010NE000353 DE 19/03/2010</t>
  </si>
  <si>
    <t>CONTRATO 12/2010</t>
  </si>
  <si>
    <t xml:space="preserve">1. BID </t>
  </si>
  <si>
    <t>SERVIÇO DE IMPRESSÃO DO LIVRO "PARA ONDE VAIO O SEU DINHEIRO 8" COM UMA TIRAGEM DE 1000 EXEMPLARES</t>
  </si>
  <si>
    <t>DELTA EDITORA E SERVIÇOS GRÁFICOS LTDA
CNPJ  05.748.155/0001-24</t>
  </si>
  <si>
    <t>IMPRESSÃO DO LIVRO PARECER PRÉVIO SOBRE AS CONTAS PRESTADAS PELO GOVERNADOR DO ESTADO – EXERCÍCIO 2009 COM UMA TIRAGEM DE 300 EXEMPLARES</t>
  </si>
  <si>
    <t>DUGRAFI EDITORA GRÁFICA LTDA
CNPJ  10.734.171/0001-06</t>
  </si>
  <si>
    <t>OS LIVROS IMPRESSOS FORAM DISTRIBUIDAS AS INSTITUÇÕES INTERESSADAS ATRAVÉS DO GABINETE DA PRESIDÊNCIA - GAP  E ASSESSORIA DE COMUNICAÇÃO SOCIAL - ACON.</t>
  </si>
  <si>
    <t>CONTRATO 13/2010</t>
  </si>
  <si>
    <t>SERVIÇO DE IMPRESSÃO DA APOSTILA DO XII CICLO DE ESTUDOS DE CONTROLE PÚBLICO DA ADMINISTRAÇÃO MUNICIPAL COM UMA TIRAGEM DE 4500 EXEMPLARES</t>
  </si>
  <si>
    <t>CONTRATO 18/2010</t>
  </si>
  <si>
    <t xml:space="preserve">OS GIBIS FORAM DISTRIBUIDOS AOS ALUNOS DA REDE DE ENSINO ESTADUAL DE 2º . </t>
  </si>
  <si>
    <t>IMPRESSÃO GIBI CONTENDO INFORMAÇÕES SOBRE AS ATIVIDADES DESEMPENHADAS PELO TRIBUNAL DE CONTAS DE SANTA CATARINA NA FISCALIZAÇÃO DOS RECURSOS PÚBLICOS COM UMA TIRAGEM DE 50.00 EXEMPLARES</t>
  </si>
  <si>
    <t>GRÁFICA E EDITORA LÍDER LTDA - EPP
CNPJ  79.935.102/0001-59</t>
  </si>
  <si>
    <t>INSCRIÇÃO DA SERVIDORA MAGDA AUDREY PAMPLONA NO CONGRESSO SUL BRASILEIRO DE COMUNICAÇÃO NO SERVIÇO PÚBLICO, REALIZADO NA CIDADE DE JOINVILLE - SC, NO PERÍODO DE 12 A 14 DE MAIO DE 2010</t>
  </si>
  <si>
    <t>GBR PRODUÇÃO E ÁUDIO E VÍDEO LTDA ME
CNPJ 05.251.432/0001-99</t>
  </si>
  <si>
    <t>OS CONHECIMENTO REPASSADOS FORAM DISSEMINADOS ENTRES OS DEMAIS SERVIDORES DA UNIDADE DE COMUNICAÇÃO SOCIAL</t>
  </si>
  <si>
    <t>CONTRATO 001/2010</t>
  </si>
  <si>
    <t>PRISM BR A 6362</t>
  </si>
  <si>
    <t>CBR 4954/2010</t>
  </si>
  <si>
    <t>A AQUISIÇÃO DE 2 (DOIS) VEÍCULOS AUTOMOTORES TIPO MINIVAN ANO 2010/2011, MODELO ZAFIRA ELEGANCE 2.0 PARA SEREM UTILIZADOS PELA ÁREA TÉCNICA NAS AÇÕES DE CONTROLE EXTERNO.</t>
  </si>
  <si>
    <t>PAGAMENTO DE REFEIÇÕES FORNECIDAS A 25 SERVIDORES DE APOIO E PALESTRANTES DO XII CICLO DE ESTUDOS DE CONTROLE PÚBLICO DA ADMINISTRAÇÃO MUNICIPAL  - 1ª ETAPA - PALHOÇA/GRANDE FLORIANÓPOLIS / REALIZADO EM 13/07/2010</t>
  </si>
  <si>
    <t>R &amp; D  RESTAURANTE E LANCHONETE LTDA
CNPJ 09.048.246/0001-08</t>
  </si>
  <si>
    <t>13/07/12010</t>
  </si>
  <si>
    <t>AUTORIZAÇÃO DE SERVIÇO 350/2010
EMPENHO 2010NE000951 DE 13/07/2010</t>
  </si>
  <si>
    <t>NE 2010NE000331</t>
  </si>
  <si>
    <r>
      <rPr>
        <b/>
        <u val="single"/>
        <sz val="8"/>
        <rFont val="Arial"/>
        <family val="2"/>
      </rPr>
      <t>PAGAMENTO DE DIÁRIA A COLABORADOR</t>
    </r>
    <r>
      <rPr>
        <sz val="8"/>
        <rFont val="Arial"/>
        <family val="2"/>
      </rPr>
      <t xml:space="preserve">
PAGAMENTO DE 6,5 (SEIS E MEIA) DIÁRIAS AO SENHOR FÁBIO COUTINHO CLEMENTE, ANALISTA DE CONTROLE EXTERNO DO TRIBUNAL DE CONTAS DA UNIÃO - TCU, PARA MINISTRAR O CURSO NA ÁREA DE AUDITORIA E FISCALIZAÇÃO COM O TEMA “AUDITORIA: ROTEIRO DE CONFORMIDADE” REALIZADO NO TCE/SC SOB COORDENAÇÃO ICON, NO PERÍODO DE 15 A 19 DE MARÇO/2010.</t>
    </r>
  </si>
  <si>
    <t>CURSO DE CAPACITAÇÃO DE AUDITORIA GOVERNAMENTAL COM O TEMA “ROTEIRO DE CONFORMIDADE”, REALIZADO ATRAVÉS DO INSTITUTO DE CONTAS - ICON, NO PERÍODO DE 15 A 19 DE MARÇO DE 2010, NO AUDITÓRIO DO TCE/SC, PARA  63 SERVIDORES DAS DIVERSAS ÁREAS TÉCNICAS DE CONTROLE EXTERNO, OS CONHECIMENTO REPASSADOS FORAM DISSEMINADOS ENTRES OS DEMAIS SERVIDORES.</t>
  </si>
  <si>
    <t>NE 2010NE000450</t>
  </si>
  <si>
    <r>
      <rPr>
        <b/>
        <u val="single"/>
        <sz val="8"/>
        <rFont val="Arial"/>
        <family val="2"/>
      </rPr>
      <t>PAGAMENTO DE DIÁRIA A COLABORADOR</t>
    </r>
    <r>
      <rPr>
        <sz val="8"/>
        <rFont val="Arial"/>
        <family val="2"/>
      </rPr>
      <t xml:space="preserve">
C1URSO NA ÁREA DE AUDITORIA E FISCALIZAÇÃO COM O TEMA “TEORIA DA RESPONSABILIDADE” REALIZADO NAS DEPENDÊNCIAS DO TCE/SC SOB COORDENAÇÃO ICON, NO PERÍODO DE 12 A 15 DE ABRIL/2010, TENDO COMO INSTRUTOR O ANALISTA DE CONTROLE EXTERNO DO TRIBUNAL DE CONTAS DA UNIÃO - TCU, SENHOR MÁRCIO ANDRÉ SANTOS DE ALBUQUERQUE.</t>
    </r>
  </si>
  <si>
    <t>CURSO DE CAPACITAÇÃO DE AUDITORIA GOVERNAMENTAL COM O TEMA “TEORIA DA RESPONSABILIDADE”, REALIZADO ATRAVÉS DO INSTITUTO DE CONTAS - ICON, NO PERÍODO DE 12 A 15 DE ABRIL DE 2010, NO AUDITÓRIO DO TCE/SC, PARA  24 SERVIDORES DAS DIVERSAS ÁREAS TÉCNICAS DE CONTROLE EXTERNO, OS CONHECIMENTO REPASSADOS FORAM DISSEMINADOS ENTRES OS DEMAIS SERVIDORES.</t>
  </si>
  <si>
    <r>
      <rPr>
        <b/>
        <u val="single"/>
        <sz val="8"/>
        <rFont val="Arial"/>
        <family val="2"/>
      </rPr>
      <t>PAGAMENTO DE DIÁRIA A COLABORADOR</t>
    </r>
    <r>
      <rPr>
        <sz val="8"/>
        <rFont val="Arial"/>
        <family val="2"/>
      </rPr>
      <t xml:space="preserve">
CURSO NA ÁREA DE AUDITORIA E FISCALIZAÇÃO COM O TEMA “ORÇAMENTO PÚBLICO” REALIZADO NAS DEPENDÊNCIAS DO TCE/SC SOB COORDENAÇÃO ICON, NO PERÍODO DE 19 A 23 DE ABRIL/2010, TENDO COMO INSTRUTOR O ANALISTA DE CONTROLE EXTERNO DO TRIBUNAL DE CONTAS DA UNIÃO - TCU, SENHOR DIONES GOMES DA ROCHA.</t>
    </r>
  </si>
  <si>
    <t>NE 2010NE000484</t>
  </si>
  <si>
    <t>DIONES GOMES DA ROCHA
CPF 878.214.787-68</t>
  </si>
  <si>
    <t>CURSO DE CAPACITAÇÃO DE AUDITORIA GOVERNAMENTAL COM O TEMA “ORÇAMENTO PÚBLICO”, REALIZADO ATRAVÉS DO INSTITUTO DE CONTAS - ICON, NO PERÍODO DE 19 A 23 DE ABRIL DE 2010, NO AUDITÓRIO DO TCE/SC, PARA  35  SERVIDORES DAS DIVERSAS ÁREAS TÉCNICAS DE CONTROLE EXTERNO, OS CONHECIMENTO REPASSADOS FORAM DISSEMINADOS ENTRES OS DEMAIS SERVIDORES.</t>
  </si>
  <si>
    <t>NE 2010NE000725</t>
  </si>
  <si>
    <t>JAM JURÍDICA EDITORAÇÃO E EVENTOS LTDA
CNPJ 00.803.368/0001-98</t>
  </si>
  <si>
    <r>
      <rPr>
        <b/>
        <u val="single"/>
        <sz val="8"/>
        <rFont val="Arial"/>
        <family val="2"/>
      </rPr>
      <t xml:space="preserve">INSCRIÇÃO </t>
    </r>
    <r>
      <rPr>
        <sz val="8"/>
        <rFont val="Arial"/>
        <family val="2"/>
      </rPr>
      <t>DE 3 (TRÊS) AFCE NO 3º CONINTER – ENCONTRO NACIONAL PARA CAPACITAÇÃO DE CONTROLADORES INTERNOS E EXTERNOS REALIZADO NA CIDADE DO RIO DE JANEIRO – RJ, NO PERÍODO DE 07 A 09 DE ABRIL/2010.</t>
    </r>
  </si>
  <si>
    <r>
      <rPr>
        <b/>
        <sz val="8"/>
        <rFont val="Arial"/>
        <family val="2"/>
      </rPr>
      <t>INSCRIÇÃO</t>
    </r>
    <r>
      <rPr>
        <sz val="8"/>
        <rFont val="Arial"/>
        <family val="2"/>
      </rPr>
      <t xml:space="preserve"> DE 22 SERVIDORES DO TCE-SC NO XXII CONGRESSO BRASILEIRO DE DIREITO ADMINISTRATIVO, REALIZADO EM FLORIANÓPOLIS/SC NOS DIAS 21 A 23 DE OUTUBRO DE 2009.</t>
    </r>
  </si>
  <si>
    <r>
      <rPr>
        <b/>
        <sz val="8"/>
        <rFont val="Arial"/>
        <family val="2"/>
      </rPr>
      <t>INSCRIÇÃO</t>
    </r>
    <r>
      <rPr>
        <sz val="8"/>
        <rFont val="Arial"/>
        <family val="2"/>
      </rPr>
      <t xml:space="preserve"> DE 11 SERVIDORES DO TCE-SC NO XXII CONGRESSO BRASILEIRO DE DIREITO ADMINISTRATIVO, REALIZADO EM FLORIANÓPOLIS/SC NOS DIAS 21 A 23 DE OUTUBRO DE 2009.</t>
    </r>
  </si>
  <si>
    <t>OS CONHECIMENTO REPASSADOS FORAM DISSEMINADOS ENTRES OS DEMAIS SERVIDORES, BEM COMO ALPICADOS NAS ATIVIDADES DE CONTROLE E ORIENTAÇÃO.</t>
  </si>
  <si>
    <t>NE 2010NE000485</t>
  </si>
  <si>
    <r>
      <rPr>
        <b/>
        <u val="single"/>
        <sz val="8"/>
        <rFont val="Arial"/>
        <family val="2"/>
      </rPr>
      <t>PAGAMENTO DE DIÁRIA A COLABORADOR</t>
    </r>
    <r>
      <rPr>
        <sz val="8"/>
        <rFont val="Arial"/>
        <family val="2"/>
      </rPr>
      <t xml:space="preserve">
CURSO NA ÁREA DE AUDITORIA E FISCALIZAÇÃO COM O TEMA “FISCALIZAÇÃO DE CONCESSÕES” REALIZADO NAS DEPENDÊNCIAS DO TCE/SC SOB COORDENAÇÃO ICON, NO DIA DE 19 DE ABRIL/2010, TENDO COMO INSTRUTOR O ANALISTA DE CONTROLE EXTERNO DO TRIBUNAL DE CONTAS DA UNIÃO - TCU, SENHOR ADALBERTO SANTOS DE VASCONCELOS.</t>
    </r>
  </si>
  <si>
    <t>ADALBERTO DOS SANTOS DE VASCONCELOS
CPF 350.710.601-91</t>
  </si>
  <si>
    <t>CURSO DE CAPACITAÇÃO DE AUDITORIA GOVERNAMENTAL COM O TEMA “FISCALIZAÇÃO DE CONCESSÕES”, REALIZADO ATRAVÉS DO INSTITUTO DE CONTAS - ICON, NO DIA 19 DE ABRIL DE 2010, NAS DEPENDÊNCIAS DO TCE/SC, PARA  17  SERVIDORES DAS DIVERSAS ÁREAS TÉCNICAS DE CONTROLE EXTERNO, OS CONHECIMENTO REPASSADOS FORAM DISSEMINADOS ENTRES OS DEMAIS SERVIDORES.</t>
  </si>
  <si>
    <t>NE 2010NE000488</t>
  </si>
  <si>
    <r>
      <rPr>
        <b/>
        <u val="single"/>
        <sz val="8"/>
        <rFont val="Arial"/>
        <family val="2"/>
      </rPr>
      <t xml:space="preserve">INSCRIÇÃO </t>
    </r>
    <r>
      <rPr>
        <sz val="8"/>
        <rFont val="Arial"/>
        <family val="2"/>
      </rPr>
      <t>DE 4 (QUATRO) AFCE  NO CURSO COMO LICITAR OBRAS PÚBLICAS E SERVIÇOS DE ENGENHARIA, OFERECIDO PELO INSTITUTO IDHEA, EM FLORIANÓPOLIS - SC, NOS DIAS 03, 04 E 05 DE MAIO/2010 .</t>
    </r>
  </si>
  <si>
    <t>IDEHA - INSTITUTO DE DESENVOLVIMENTO DE HABILIDADES LTDA
CNPJ 09.178.206/0001-80</t>
  </si>
  <si>
    <t>NE 2010NE000584</t>
  </si>
  <si>
    <r>
      <rPr>
        <b/>
        <u val="single"/>
        <sz val="8"/>
        <rFont val="Arial"/>
        <family val="2"/>
      </rPr>
      <t xml:space="preserve">INSCRIÇÃO </t>
    </r>
    <r>
      <rPr>
        <sz val="8"/>
        <rFont val="Arial"/>
        <family val="2"/>
      </rPr>
      <t>DE 1 (UM) AFCE  NO VIII FÓRUM BRASILEIRO DE CONTRATAÇÃO E GESTÃO PÚBLICA, REALIZADO EM BRASÍLIA -DF, NOS DIAS 6 E 7 DE MAIO/2010.</t>
    </r>
  </si>
  <si>
    <t>EDITORA FÓRUM, LTDA
CNPJ 41.769.803/0001-92</t>
  </si>
  <si>
    <r>
      <rPr>
        <b/>
        <u val="single"/>
        <sz val="8"/>
        <rFont val="Arial"/>
        <family val="2"/>
      </rPr>
      <t>INSCRIÇÃO</t>
    </r>
    <r>
      <rPr>
        <sz val="8"/>
        <rFont val="Arial"/>
        <family val="2"/>
      </rPr>
      <t xml:space="preserve"> DE 3 (TRÊS) AFCE NO ENCONTRO TÉCNICO NACIONAL DE AUDITORIA DE OBRAS PÚBLICAS – ENAOP, REALIZADO EM RECIFE/PE, EM PARCERIA COM A ESCOLA DE CONTAS PROFESSOR BARRETO GUIMARÃES DO TCE/PE, NO PERÍODO DE 31 DE MAIO A 02 DE JUNHO DE 2010.</t>
    </r>
  </si>
  <si>
    <t>NE 2010NE000614</t>
  </si>
  <si>
    <r>
      <rPr>
        <b/>
        <u val="single"/>
        <sz val="8"/>
        <rFont val="Arial"/>
        <family val="2"/>
      </rPr>
      <t>INSCRIÇÃO</t>
    </r>
    <r>
      <rPr>
        <sz val="8"/>
        <rFont val="Arial"/>
        <family val="2"/>
      </rPr>
      <t xml:space="preserve"> DE 1 (UM) CONSELHEIRO NO ENCONTRO TÉCNICO NACIONAL DE AUDITORIA DE OBRAS PÚBLICAS – ENAOP, REALIZADO EM RECIFE/PE, EM PARCERIA COM A ESCOLA DE CONTAS PROFESSOR BARRETO GUIMARÃES DO TCE/PE, NO PERÍODO DE 31 DE MAIO A 02 DE JUNHO DE 2010.</t>
    </r>
  </si>
  <si>
    <t>NE 2010NE000637</t>
  </si>
  <si>
    <t xml:space="preserve">Estão sendo realizadas as ações previstas, acompanhando-se programação nacional. </t>
  </si>
  <si>
    <t>O contrato de prestação de serviços/consultoria, celebrado com a Fundação Getúlio Vargas, para fins de redesenhar os processos de controle externo do TCE-SC encerrou-se em maio de 2010, estando o Tribunal, no momento, iniciando a implantação do que fora analisado e referendado pela Administração da Casa.</t>
  </si>
  <si>
    <t>O TCE-SC conta com um plano estratégico abrangendo o período 2008-2011, tendo como desafios nesse sub-componente, fundamentalmente, a mudança dos paradigmas gerenciais, com a implantação de uma sistemática de monitoramento, avaliação e capacitação dos responsáveis pelos projetos e atividades.</t>
  </si>
  <si>
    <r>
      <rPr>
        <b/>
        <u val="single"/>
        <sz val="8"/>
        <rFont val="Arial"/>
        <family val="2"/>
      </rPr>
      <t>PAGAMENTO DE DIÁRIA A COLABORADOR</t>
    </r>
    <r>
      <rPr>
        <sz val="8"/>
        <rFont val="Arial"/>
        <family val="2"/>
      </rPr>
      <t xml:space="preserve">
CURSO NA ÁREA DE AUDITORIA E FISCALIZAÇÃO COM O TEMA “CONTABILIDADE PÚBLICA AVANÇADA: CONTABILIDADE APLICADA AO SETOR PÚBLICO MULTIPLICADORES”, REALIZADO NAS DEPENDÊNCIAS DA UDESC/ESAG, FLORIANÓPOLIS - SC, SOB COORDENAÇÃO DO INSTITUTO DE CONTAS - ICON, NO PERÍODO DE 21 A 24 DE JUNHO/2010, TENDO COMO INSTRUTORES OS ANALISTAS DE FINANÇAS E CONTROLE DA SECRETARIA DO TESOURO NACIONAL DO MINISTÉRIO DA FAZENDA, PAULO HENRIQUE FEIJÓ DA SILVA E HERIBERTO VILELA DO NASCIMENTO.</t>
    </r>
  </si>
  <si>
    <t>CURSO NA ÁREA DE AUDITORIA E FISCALIZAÇÃO COM O TEMA “CONTABILIDADE PÚBLICA AVANÇADA: CONTABILIDADE APLICADA AO SETOR PÚBLICO", REALIZADO NAS DEPENDÊNCIAS DA UDESC/ESAG, FLORIANÓPOLIS - SC, SOB COORDENAÇÃO DO INSTITUTO DE CONTAS - ICON, NO PERÍODO DE 21 A 24 DE JUNHO/2010, TENDO COMO INSTRUTORES OS ANALISTAS DE FINANÇAS E CONTROLE DA SECRETARIA DO TESOURO NACIONAL DO MINISTÉRIO DA FAZENDA, PAULO HENRIQUE FEIJÓ DA SILVA E HERIBERTO VILELA DO NASCIMENTO, PARA  54 SERVIDORES DAS DIVERSAS ÁREAS TÉCNICAS DE CONTROLE EXTERNO, OS CONHECIMENTO REPASSADOS FORAM DISSEMINADOS ENTRES OS DEMAIS SERVIDORES.</t>
  </si>
  <si>
    <t>NE 2010NE000748</t>
  </si>
  <si>
    <t>NE 2010NE000747</t>
  </si>
  <si>
    <t>HERIBERTO  HERIQUE VILELA  DO NASCIMENTO
CPF 089.227..887-04</t>
  </si>
  <si>
    <t>PAULO HENRIQUE FEIJÓ DA SILVA
CPF 772.099.584-87</t>
  </si>
  <si>
    <t>NE 2010NE001059</t>
  </si>
  <si>
    <t>MARCELO DE MIRANDA RIBEIRO QUINTIERI
CPF 308.089.521-53</t>
  </si>
  <si>
    <t>CURSO NA ÁREA DE AUDITORIA E FISCALIZAÇÃO COM O TEMA “AUDITORIA AMBIENTAL” REALIZADO NO AUDITÓRIO DO TCE/SC, SOB COORDENAÇÃO DO INSTITUTO DE CONTAS - ICON, NO PERÍODO DE 16 A 19 DE AGOSTO DO CORRENTE ANO, TENDO COMO INSTRUTOR O AUDITOR FEDERAL DE CONTROLE EXTERNO, DO TRIBUNAL DE CONTAS DA UNIÃO, MARCELO DE MIRANDA RIBEIRO QUINTIERI,  PARA  22 SERVIDORES DAS DIVERSAS ÁREAS TÉCNICAS DE CONTROLE EXTERNO, OS CONHECIMENTO REPASSADOS FORAM DISSEMINADOS ENTRES OS DEMAIS SERVIDORES.</t>
  </si>
  <si>
    <r>
      <rPr>
        <b/>
        <u val="single"/>
        <sz val="8"/>
        <rFont val="Arial"/>
        <family val="2"/>
      </rPr>
      <t>PAGAMENTO DE DIÁRIA A COLABORADOR</t>
    </r>
    <r>
      <rPr>
        <sz val="8"/>
        <rFont val="Arial"/>
        <family val="2"/>
      </rPr>
      <t xml:space="preserve">
CURSO NA ÁREA DE AUDITORIA E FISCALIZAÇÃO COM O TEMA “AUDITORIA AMBIENTAL” REALIZADO NO AUDITÓRIO DO TCE/SC, SOB COORDENAÇÃO DO INSTITUTO DE CONTAS - ICON, NO PERÍODO DE 16 A 19 DE AGOSTO DO CORRENTE ANO, TENDO COMO INSTRUTOR O AUDITOR FEDERAL DE CONTROLE EXTERNO, DO TRIBUNAL DE CONTAS DA UNIÃO, MARCELO DE MIRANDA RIBEIRO QUINTIERI.</t>
    </r>
  </si>
  <si>
    <t>NE 2010NE001318</t>
  </si>
  <si>
    <t>MARCO ANTÔNIO DA SILVA
CPF 00.841.617-13</t>
  </si>
  <si>
    <r>
      <rPr>
        <b/>
        <u val="single"/>
        <sz val="8"/>
        <rFont val="Arial"/>
        <family val="2"/>
      </rPr>
      <t>PAGAMENTO DE DIÁRIA A COLABORADOR</t>
    </r>
    <r>
      <rPr>
        <sz val="8"/>
        <rFont val="Arial"/>
        <family val="2"/>
      </rPr>
      <t xml:space="preserve">
CURSO PREVISTO NO PLANO DE CAPACITAÇÃO DO TCE/SC PARA 2010, NA ÁREA DE AUDITORIA E FISCALIZAÇÃO, COM O TEMA “APOSENTADORIA E PENSÃO À LUZ DAS JURISPRUDÊNCIAS DOS TRIBUNAIS SUPERIORES”. O CURSO REALIZADO NAS DEPENDÊNCIAS DESTE TRIBUNAL, SOB COORDENAÇÃO DO INSTITUTO DE CONTAS - ICON, NO PERÍODO DE 04 A 08 DE OUTUBRO/2010, TENDO COMO INSTRUTOR O CONSELHEIRO SUBSTITUTO DO TRIBUNAL DE CONTAS DO ESTADO DO ESPÍRITO SANTO, MARCO ANTÔNIO DA SILVA.</t>
    </r>
  </si>
  <si>
    <t>Nº auditorias operacionais realizadas</t>
  </si>
  <si>
    <t xml:space="preserve"> 15 auditorias de resultado realizadas até o final do programa</t>
  </si>
  <si>
    <t>Nº de participantes</t>
  </si>
  <si>
    <t>número de participantes</t>
  </si>
  <si>
    <t>14 dos processos de trabalho finalistícos redesenhados, manualizados e implementados em 5 anos</t>
  </si>
  <si>
    <t xml:space="preserve">Processos de trabalho finalísticos do TC redesenhados e manualizados </t>
  </si>
  <si>
    <t>CURSO REALIZADO NAS DEPENDÊNCIAS DESTE TRIBUNAL NA ÁREA DE AUDITORIA E FISCALIZAÇÃO, COM O TEMA “APOSENTADORIA E PENSÃO À LUZ DAS JURISPRUDÊNCIAS DOS TRIBUNAIS SUPERIORES”, NO PERÍODO DE 04 A 08 DE OUTUBRO/2010, PARA  39  SERVIDORES DAS DIVERSAS ÁREAS TÉCNICAS DE CONTROLE EXTERNO, OS CONHECIMENTO REPASSADOS FORAM DISSEMINADOS ENTRES OS DEMAIS SERVIDORES.</t>
  </si>
  <si>
    <t>INSCRIÇÕES NO XIII SIMPÓSIO NACIONAL DE AUDITORIA DE OBRAS PÚBLICAS - SINAOP REALIZADO EM PORTO ALEGRE NO PERÍODO DE 15 A 19 DE NOVEMBRO DE 2010 PARA 5  SERVIDORES DA ÁREA TÉCNICA DE CONTROLE EXTERNO EM OBRAS, OS CONHECIMENTOS ADQUIRIDOS SÃO APLICADOS PELOS TÉCNICOS EM SUAS ATIVIDADES DE AUDITORIA, BEM CMO SEMPRE QUE POSSÍVEL DISSEMINADOS ENTRES OS DEMAIS SERVIDORES.</t>
  </si>
  <si>
    <t>NE 2010NE001506</t>
  </si>
  <si>
    <r>
      <rPr>
        <b/>
        <u val="single"/>
        <sz val="8"/>
        <rFont val="Arial"/>
        <family val="2"/>
      </rPr>
      <t xml:space="preserve">INSCRIÇÕES </t>
    </r>
    <r>
      <rPr>
        <sz val="8"/>
        <rFont val="Arial"/>
        <family val="2"/>
      </rPr>
      <t>NO XIII SIMPÓSIO NACIONAL DE AUDITORIA DE OBRAS PÚBLICAS - SINAOP REALIZADO EM PORTO ALEGRE NO PERÍODO DE 15 A 19 DE NOVEMBRO DE 2010.</t>
    </r>
  </si>
  <si>
    <t>ASSOCIAÇÃO CATARINENSE DE ENGENHEIROS - ACE
CNPJ 83.932.483/0001-90</t>
  </si>
  <si>
    <t>NE 2010NE001551</t>
  </si>
  <si>
    <r>
      <rPr>
        <b/>
        <u val="single"/>
        <sz val="8"/>
        <rFont val="Arial"/>
        <family val="2"/>
      </rPr>
      <t>INSCRIÇÕES</t>
    </r>
    <r>
      <rPr>
        <sz val="8"/>
        <rFont val="Arial"/>
        <family val="2"/>
      </rPr>
      <t xml:space="preserve"> NO 6º SEMINÁRIO NACIONAL MODERNAS TÉCNICAS RODOVIÁRIAS, REALIZADO EM FLORIANÓPOLIS, NO PERÍODO DE 21 A 24 DE NOVEMBRO DE 2010. </t>
    </r>
  </si>
  <si>
    <t>NE 2010NE001583</t>
  </si>
  <si>
    <t>INSCRIÇÕES NO 6º SEMINÁRIO NACIONAL MODERNAS TÉCNICAS RODOVIÁRIAS, REALIZADO EM FLORIANÓPOLIS, NO PERÍODO DE 21 A 24 DE NOVEMBRO DE 2010, PARA 2  SERVIDORES DA ÁREA TÉCNICA DE CONTROLE EXTERNO EM OBRAS, OS CONHECIMENTOS ADQUIRIDOS SÃO APLICADOS PELOS TÉCNICOS EM SUAS ATIVIDADES DE AUDITORIA, BEM CMO SEMPRE QUE POSSÍVEL DISSEMINADOS ENTRES OS DEMAIS SERVIDORES.</t>
  </si>
  <si>
    <t>TECHRESULT SOLUÇÕES EM TECNOLOGIA DA INFORMAÇÃO LTDA
CNPJ 06.001.902/0001-29</t>
  </si>
  <si>
    <t>FORAM TREINADOS 96 (NOVENTA E SEIS) SERVIDORES DAS DIVERSAS ÁREAS, OS CONHECIMENTO REPASSADOS FORAM DISSEMINADOS ENTRES OS DEMAIS SERVIDORES.</t>
  </si>
  <si>
    <t>CONTRATO 
16/2010</t>
  </si>
  <si>
    <r>
      <rPr>
        <b/>
        <u val="single"/>
        <sz val="8"/>
        <rFont val="Arial"/>
        <family val="2"/>
      </rPr>
      <t>CURSOS:</t>
    </r>
    <r>
      <rPr>
        <sz val="8"/>
        <rFont val="Arial"/>
        <family val="2"/>
      </rPr>
      <t xml:space="preserve"> WORD – OFFICE 2007; EXCEL BÁSICO 2007; EXCEL AVANÇADO/INTERMEDIÁRIO 2007; POWER POINT 2007</t>
    </r>
  </si>
  <si>
    <r>
      <t xml:space="preserve">REALIZAÇÃO  DE 4 (QUATRO) </t>
    </r>
    <r>
      <rPr>
        <b/>
        <u val="single"/>
        <sz val="8"/>
        <rFont val="Arial"/>
        <family val="2"/>
      </rPr>
      <t>CURSOS</t>
    </r>
    <r>
      <rPr>
        <sz val="8"/>
        <rFont val="Arial"/>
        <family val="2"/>
      </rPr>
      <t xml:space="preserve"> PARA CAPACITAÇÃO NA PLATAFORMA VISUAL STUDIO 2008 PARA 9 (NOVE) SERVIDORES.</t>
    </r>
  </si>
  <si>
    <r>
      <rPr>
        <b/>
        <u val="single"/>
        <sz val="8"/>
        <rFont val="Arial"/>
        <family val="2"/>
      </rPr>
      <t>INSCRIÇÕES DE CURSO</t>
    </r>
    <r>
      <rPr>
        <sz val="8"/>
        <rFont val="Arial"/>
        <family val="2"/>
      </rPr>
      <t xml:space="preserve"> TREINAMENTO EM FERRAMENTA DE BI, MINISTRADOS PELA KEEPIT TECNOLOGIA PARA NEGÓCIOS NO PERÍODO DE 18/10 A 28/10/2010 . SALIENTA-SE QUE A DIN TEM COMO META EM 2010 A IMPLEMENTAÇÃO DE UMA FERRAMENTA EM BI (BUSINESS INTELIGENTE) PARA FACILITAR A BUSCA DE INFORMAÇÕES NOS BANCOS DE DADOS DO TCE. </t>
    </r>
  </si>
  <si>
    <t>NE 2010 NE 001460</t>
  </si>
  <si>
    <t xml:space="preserve"> KEEPIT INFORMÁTICA LTDA
CNPJ 04.147.576/0001-37</t>
  </si>
  <si>
    <t xml:space="preserve">INSCRIÇÕES DE CURSO TREINAMENTO DE TRÊS TÉCNICOS EM FERRAMENTA DE BI. OS CURSO MINISTRADOS PELA KEEPIT TECNOLOGIA PARA NEGÓCIOS NO PERÍODO DE 18/10 A 28/10/2010 . SALIENTA-SE QUE A DIN TEM COMO META EM 2010 A IMPLEMENTAÇÃO DE UMA FERRAMENTA EM BI (BUSINESS INTELIGENTE) PARA FACILITAR A BUSCA DE INFORMAÇÕES NOS BANCOS DE DADOS DO TCE. </t>
  </si>
  <si>
    <t>INSCRIÇÕES NO 6º SEMINÁRIO NACIONAL MODERNAS TÉCNICAS RODOVIÁRIAS, REALIZADO EM FLORIANÓPOLIS, NO PERÍODO DE 21 A 24 DE NOVEMBRO DE 2010, PARA 4  SERVIDORES DA ÁREA TÉCNICA DE CONTROLE EXTERNO EM OBRAS, OS CONHECIMENTOS ADQUIRIDOS SÃO APLICADOS PELOS TÉCNICOS EM SUAS ATIVIDADES DE AUDITORIA, BEM CMO SEMPRE QUE POSSÍVEL DISSEMINADOS ENTRES OS DEMAIS SERVIDORES.</t>
  </si>
  <si>
    <t>CONTRATO Nº 0017/2010</t>
  </si>
  <si>
    <t>POSITIVO INFORMÁTICALTDA
CNPJ 81.243.735/0001-48</t>
  </si>
  <si>
    <t>AQUISIÇÃO DE 70 COMPUTADORES DE MESA</t>
  </si>
  <si>
    <t>PRISM A 6363</t>
  </si>
  <si>
    <t>CBR 4952</t>
  </si>
  <si>
    <t>AQUISIÇÃO DE EQUIPAMENTOS DE TI</t>
  </si>
  <si>
    <t xml:space="preserve">OS 70 COMPUTADORES DE MESA ADQUIRIDOS ESTÃO SOB A RESPONSABILIDADE DA DIRETIRIA DE INFORMÁTICA E EM USO NAS DIVERSAS ÁREAS DO TCE/SC, CONFORME RELATÓRIO DA RELAÇÃO DE BENS (PLANILHA 7). TODOS ESTÃO DEVIDAMENTE TOMBADOS E IDENTIFICAS PELO PATRIMÔNIO (REGISTRADO NO SISTEMA PATRIMONIAL DESTE TRIBUNAL C/PLAQUETAS DE IDENTIFICAÇÃO PATRIMONIAL) CONFORME DETERMINA LEGISLAÇÃO VIGENTE, BEM COMO, TODOS OS EQUIPAMENTOS APRESENTAM GARANTIA DO FORNECEDOR.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</si>
  <si>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CONTRATAÇÃO DE SERVIÇOS PARA DESENVOLVIMENTO DE APLICATIVO DE SISTEMA DE INFORMÁTICA JÁ EXISTENTE (E-SFINGE), COM SERVIÇOS DE PROGRAMAÇÃO E ANÁLISE</t>
  </si>
  <si>
    <t>CONTRATO Nº 0020/2010</t>
  </si>
  <si>
    <t>PRISM A 9482</t>
  </si>
  <si>
    <t>CBR 4956</t>
  </si>
  <si>
    <t>EM  EXECUÇÃO</t>
  </si>
  <si>
    <r>
      <t xml:space="preserve">Produto </t>
    </r>
    <r>
      <rPr>
        <sz val="10"/>
        <rFont val="Arial"/>
        <family val="2"/>
      </rPr>
      <t xml:space="preserve"> 2.6.1 - Política de recursos humanos (seleção, avaliação, remuneração, desenvolvimento, treinamento e outros) criada e implementada</t>
    </r>
  </si>
  <si>
    <t xml:space="preserve">CONTRATO DE CONSULTOR INDIVIDUAL/2010 DE 13/09/2010
</t>
  </si>
  <si>
    <t>PRISM A 9465</t>
  </si>
  <si>
    <t>CBR 4646</t>
  </si>
  <si>
    <t>CONTRATAÇÃO DE CONSULTORIA PARA DESENVOLVER POLÍTICAS DE RH</t>
  </si>
  <si>
    <t>ROMEU HUCZOK
CPF 028.677.459-34</t>
  </si>
  <si>
    <r>
      <rPr>
        <b/>
        <u val="single"/>
        <sz val="8"/>
        <rFont val="Arial"/>
        <family val="2"/>
      </rPr>
      <t>INSCRIÇÃO</t>
    </r>
    <r>
      <rPr>
        <sz val="8"/>
        <rFont val="Arial"/>
        <family val="2"/>
      </rPr>
      <t xml:space="preserve"> DE SERVIDORES NO XXIX PAINEL DE BIBLIOTECONOMIA REALIZADOM EM FLORIANÓPOLIS - SC NOS DIAS 11 E 12 DE MAIO DE 2010.</t>
    </r>
  </si>
  <si>
    <t>2010NE000603</t>
  </si>
  <si>
    <t>A.C.B. - ASSOCIAÇÃO CATARINENSE DE BIBLIOTECÁRIOS
CNPJ 75.370.015/0001-40</t>
  </si>
  <si>
    <t>FORAM TREINADOS 03 (TRÊS) SERVIDORES DA ÁREA DE BIBLIOTECONOMIA DO TCE/SC, OS CONHECIMENTOS ADQUIRIDOS ESTÃO SENDO APLICADOS NA ADMINISTRAÇÃO DA BIBLIOTECA NEREU CORREA DESTE TRIBUNAL.</t>
  </si>
  <si>
    <r>
      <t xml:space="preserve">Produto </t>
    </r>
    <r>
      <rPr>
        <sz val="10"/>
        <rFont val="Arial"/>
        <family val="2"/>
      </rPr>
      <t xml:space="preserve"> M.1  - Sistemática de monitoramento e avaliação do projeto criada</t>
    </r>
  </si>
  <si>
    <t>NE 2010NE001098</t>
  </si>
  <si>
    <r>
      <rPr>
        <b/>
        <u val="single"/>
        <sz val="8"/>
        <rFont val="Arial"/>
        <family val="2"/>
      </rPr>
      <t xml:space="preserve">INSCRIÇÃO </t>
    </r>
    <r>
      <rPr>
        <sz val="8"/>
        <rFont val="Arial"/>
        <family val="2"/>
      </rPr>
      <t>NO CURSO "CONVÊNIOS CELEBRADOS COM A UNIÃO E SUAS PRESTAÇÕES DE CONTAS SOB A ÓTICA DO TCU" REALIZADO NA CIDADE DE CURITIBA/PR</t>
    </r>
  </si>
  <si>
    <t>PREMIUN SEMINÁRIOS E CURSOS LTDA 
CNPJ 09.209.103/0001-30</t>
  </si>
  <si>
    <t xml:space="preserve">INSCRIÇÕES NO CURSO TREINAMENTO COM O TEMA "CONVÊNIO CELEBRADOS COM A UNIÃO E SUAS PRESTAÇÕES DE CONTAS SOB A ÓTICA DO TCU" PARA 1 (UM) TÉCNICO DA UEL, SENDO QUE OS CONHECIMENTOS ADQUIRIDOS ESTÃO EM USO PELA UEL.   </t>
  </si>
  <si>
    <t>A  execução do componente nacional está praticamente concluída. A execução do Componente Local está focando o redesenho de processos de controle externo, em fase de implantação; a contratação de consultores e prestadores de serviço; e, a aquisição de equipamentos, propiciando condições para a conclusão do projeto em 2011.</t>
  </si>
  <si>
    <t>Foram firmados convênios com órgãos que possam contribuir para a efetividade das ações do TCE-SC. O TCE tem realizado diversas ações de interação com a sociedade.</t>
  </si>
  <si>
    <t>O TCE-SC vem realizando auditorias operacionais previstas (com maior qualidade após capacitação nacional) e, efetuando treinamentos e capacitando gestores estaduais e municipais, inclusive com a realização exitosa dos Ciclos de Estudos e Debates da Administração Municipal.</t>
  </si>
  <si>
    <t>Executadas ações de capacitação, aquisição de sistemas e Iniciativas para a aquisição de equipamentos. Projeta-se, ainda, a execução do produto de Planejamento Estratégico de Tecnologia da Informação, ainda no primeiro semestre de 2011.</t>
  </si>
  <si>
    <t>Está em fase final a  execução do produto política de pessoal. Tem-se ampliado, ainda, a execução do plano de capacitação.</t>
  </si>
  <si>
    <t>361/000</t>
  </si>
  <si>
    <t>Cadeira fixa sem braço</t>
  </si>
  <si>
    <t>Instituto de Contas</t>
  </si>
  <si>
    <t>Razoável</t>
  </si>
  <si>
    <t>Diretoria de Municípios</t>
  </si>
  <si>
    <t>Diretoria de Informática</t>
  </si>
  <si>
    <t>Departamento de Materiais</t>
  </si>
  <si>
    <t>Diretoria de Planejamento</t>
  </si>
  <si>
    <t>Diretoria de Geral de Controle Externo</t>
  </si>
  <si>
    <t>Corpo Especial</t>
  </si>
  <si>
    <t>Gabinete Cons. Salomão</t>
  </si>
  <si>
    <t>Gabinete da Presidência</t>
  </si>
  <si>
    <t>Dado baixa</t>
  </si>
  <si>
    <t>Doado</t>
  </si>
  <si>
    <t>Cadeira giratória</t>
  </si>
  <si>
    <t>Gabinete Cons. Wan-Dall</t>
  </si>
  <si>
    <t>Divisão Sonorização e Imagem</t>
  </si>
  <si>
    <t>Diretoria de Auditorias Especiais</t>
  </si>
  <si>
    <t>Coordenação de Controle de Débitos e Execuções</t>
  </si>
  <si>
    <t>Coordenação de Auditoria Interna</t>
  </si>
  <si>
    <t>Gabinete Cons. Herneus</t>
  </si>
  <si>
    <t>Consultoria Geral</t>
  </si>
  <si>
    <t>Diretoria de Atos de Pessoal</t>
  </si>
  <si>
    <t>Gabinete Cons. Herbst</t>
  </si>
  <si>
    <t>Gabinete Cons. Júlio Garcia</t>
  </si>
  <si>
    <t>Gabinete Cons. Fontes</t>
  </si>
  <si>
    <t>Gabinete Cons. Adircélio</t>
  </si>
  <si>
    <t>1480/000</t>
  </si>
  <si>
    <t>1 Notebook EZ-GO INDUS</t>
  </si>
  <si>
    <t>Dado Baixa</t>
  </si>
  <si>
    <t>Inservível</t>
  </si>
  <si>
    <t>Diretoria de Informática/Depósito para baixa</t>
  </si>
  <si>
    <t>Diretoria de Informática/Estoque saída</t>
  </si>
  <si>
    <t>Diretoria de Informática/Departamento de Suporte e Apoio</t>
  </si>
  <si>
    <t>2600/000</t>
  </si>
  <si>
    <t>01 MICROCOMPUTADOR PENTIUM IV ITAUTEC</t>
  </si>
  <si>
    <t>Estagiária/Juliana Lemos/38510</t>
  </si>
  <si>
    <t>1 MICROCOMPUTADOR PENTIUM IV ITAUTEC</t>
  </si>
  <si>
    <t>Diretoria de Controle Estadual</t>
  </si>
  <si>
    <t>Gabinete Presidncia/Estagiário</t>
  </si>
  <si>
    <t>Portaria</t>
  </si>
  <si>
    <t>2833/000</t>
  </si>
  <si>
    <t>Diretoria Geral de Controle Externo/Expediente</t>
  </si>
  <si>
    <t>2826/000</t>
  </si>
  <si>
    <t>1354/000</t>
  </si>
  <si>
    <t>01 Filmadora</t>
  </si>
  <si>
    <t>Assessoria de Comunicações</t>
  </si>
  <si>
    <t>Bom</t>
  </si>
  <si>
    <t>01 aparelhos de DVD</t>
  </si>
  <si>
    <t>016/2008</t>
  </si>
  <si>
    <t xml:space="preserve">                                        28/01/2009                                                                                                                                                                                                                                                                                                                                                                                  </t>
  </si>
  <si>
    <t>01 veiculos Zafira</t>
  </si>
  <si>
    <t>TC27168</t>
  </si>
  <si>
    <t>Departamento de Transportes</t>
  </si>
  <si>
    <t>01  veiculos Zafira</t>
  </si>
  <si>
    <t>TC27171</t>
  </si>
  <si>
    <t>2245/000</t>
  </si>
  <si>
    <t xml:space="preserve">01 Notebook HP </t>
  </si>
  <si>
    <t>TC27148</t>
  </si>
  <si>
    <t>TC27149</t>
  </si>
  <si>
    <t xml:space="preserve">1 Notebook HP </t>
  </si>
  <si>
    <t>TC27150</t>
  </si>
  <si>
    <t>TC27151</t>
  </si>
  <si>
    <t>TC27152</t>
  </si>
  <si>
    <t>TC27153</t>
  </si>
  <si>
    <t>TC27154</t>
  </si>
  <si>
    <t>TC27155</t>
  </si>
  <si>
    <t>TC27156</t>
  </si>
  <si>
    <t>TC27157</t>
  </si>
  <si>
    <t>TC27158</t>
  </si>
  <si>
    <t>TC27159</t>
  </si>
  <si>
    <t>TC27160</t>
  </si>
  <si>
    <t>TC27161</t>
  </si>
  <si>
    <t>TC27162</t>
  </si>
  <si>
    <t>TC27163</t>
  </si>
  <si>
    <t>TC27164</t>
  </si>
  <si>
    <t>TC27165</t>
  </si>
  <si>
    <t>TC27166</t>
  </si>
  <si>
    <t>TC27167</t>
  </si>
  <si>
    <t>117/2007</t>
  </si>
  <si>
    <t xml:space="preserve"> 20 Software Visio STD 2007</t>
  </si>
  <si>
    <t>10 Software Visprowmsdnpro</t>
  </si>
  <si>
    <t>008/2009</t>
  </si>
  <si>
    <t>1 Notebook Infoway Itautec</t>
  </si>
  <si>
    <t>Diretoria de Informática/Suporte</t>
  </si>
  <si>
    <t>Diretoria de Planejamento/UEL</t>
  </si>
  <si>
    <t>Diretoria de Informática/Diretora</t>
  </si>
  <si>
    <t>Diretoria de Administração e Finanças</t>
  </si>
  <si>
    <t>Diretoria de Planejamento/Redesenho</t>
  </si>
  <si>
    <t>Gabinete da Auditora Sabrina</t>
  </si>
  <si>
    <t>Diretoria de Controle Estadual/Diretor</t>
  </si>
  <si>
    <t>Consultoria Geral/ Consultor</t>
  </si>
  <si>
    <t>Diretoria de Planejamento/ UEL</t>
  </si>
  <si>
    <t>Diretoria de Informática/Gabinete da Secretaria</t>
  </si>
  <si>
    <t xml:space="preserve">Diretoria Geral de Planejamento e Administração </t>
  </si>
  <si>
    <t>Diretoria de Licitações e contratos/ Diretor</t>
  </si>
  <si>
    <t>Gabinete do Conselheiro Adircélio</t>
  </si>
  <si>
    <t>Diretoria de Atos de Pessoal/Divisão 4</t>
  </si>
  <si>
    <t>Diretoria de Municípios/Diretor</t>
  </si>
  <si>
    <t>Gabinete Conselheiro Salomão</t>
  </si>
  <si>
    <t>Gabinete Conselheiro Fontes</t>
  </si>
  <si>
    <t>Diretoria Geral de Controle Externo</t>
  </si>
  <si>
    <t>Chefe Gabinete da Presidência</t>
  </si>
  <si>
    <t>Assessoria de Comunicação</t>
  </si>
  <si>
    <t>Gabinete Conselheiro Wan-Dall</t>
  </si>
  <si>
    <t>Gabinete Conselheiro Júlio Garcia</t>
  </si>
  <si>
    <t>Diretoria de Informática/Dpto Suporte</t>
  </si>
  <si>
    <t>Diretoria de Informática/Dpto Desenvolvimento e Manutenção</t>
  </si>
  <si>
    <t>Diretorai de Auditorias Especiais/Diretor</t>
  </si>
  <si>
    <t>Assessoria Militar</t>
  </si>
  <si>
    <t>Gabinete Auditor Cleber</t>
  </si>
  <si>
    <t>Assessoria da Presidência</t>
  </si>
  <si>
    <t>Gabinete Auditor Gerson</t>
  </si>
  <si>
    <t>Gabinete Conselheiro Herneus</t>
  </si>
  <si>
    <t>Ouvidoria</t>
  </si>
  <si>
    <t>0011/2010</t>
  </si>
  <si>
    <t>1 Veiculo Zafira</t>
  </si>
  <si>
    <t>0017/2010</t>
  </si>
  <si>
    <t>1 Computador Positivo</t>
  </si>
  <si>
    <t>Diretoria de Informática/Departamento de Desenvolvimento</t>
  </si>
  <si>
    <t>Gabinete Conselheiro Herbst</t>
  </si>
  <si>
    <t>Secretaria Geral/Controle de Documentos</t>
  </si>
  <si>
    <t>Secretaria Geral/Divisão Sessoões</t>
  </si>
  <si>
    <t>Diretoria de Auditoria Especial/Divisão 2</t>
  </si>
  <si>
    <t>Diretoria de Atos de Pessoal/Divisão 1</t>
  </si>
  <si>
    <t>Diretoria de Atos de Pessoal/Divisão 3</t>
  </si>
  <si>
    <t>Diretoria de Atos de Pessoal/Divisão 2</t>
  </si>
  <si>
    <t>Diretoria de Auditoria Especial/Divisão 3</t>
  </si>
  <si>
    <t>Diretoria de Licitação e Contratos/Divisão 2</t>
  </si>
  <si>
    <t>Diretoria de Licitação e Contratos/Divisão 1</t>
  </si>
  <si>
    <t>Diretoria de Licitação e Contratos/Divisão 4</t>
  </si>
  <si>
    <t>Diretoria de Licitação e Contratos/Divisão 5</t>
  </si>
  <si>
    <t>Diretoria de Licitação e Contratos/Divisão 6</t>
  </si>
  <si>
    <t>Diretoria de Licitação e Contratos/Divisão 3</t>
  </si>
  <si>
    <t>Diretoria de Licitação e Contratos/gab Diretor</t>
  </si>
  <si>
    <t>Diretoria de Controle Estadual/Divisão 1</t>
  </si>
  <si>
    <t>Diretoria de Controle Estadual/Divisão 7</t>
  </si>
  <si>
    <t>Diretoria de Controle Estadual/Divisão 9</t>
  </si>
  <si>
    <t>Diretoria de Controle Estadual/Divisão 4</t>
  </si>
  <si>
    <t>Diretoria de Controle Estadual/Divisão 5</t>
  </si>
  <si>
    <t>Diretoria de Controle Estadual/Divisão 8</t>
  </si>
  <si>
    <t>COG/Coordenação de Consultas</t>
  </si>
  <si>
    <t>Diretoria de Administração e Finanças/Departamento Financeiro</t>
  </si>
  <si>
    <t>Gabinete Conselheiro Adircélio</t>
  </si>
  <si>
    <t>Diretoria de Licitação e Contratos/Divisão de Apoio</t>
  </si>
  <si>
    <t>Diretoria de Informática/Estoque</t>
  </si>
  <si>
    <t>Diretoria de Controle Estadual/Divisão 6</t>
  </si>
  <si>
    <t>PONTE AÉREA VIAGENS E TURISMO LTDA
CNPJ 00.729.367/0001-40</t>
  </si>
  <si>
    <t xml:space="preserve">Aquisição de passagens aéreas para servidores e conselheiros, bem como colaboradores eventais de outra esfera de governo </t>
  </si>
  <si>
    <t>1100 participações dos servidores em capacitações técnicas</t>
  </si>
  <si>
    <t>1.100 participações dos servidores em capacitações técnicas</t>
  </si>
  <si>
    <t>Capacitar 12.500 servidores, agentes públicos e políticos em eventos  do TCSC.</t>
  </si>
  <si>
    <t>dirigentes e gerentes do TC capacitados</t>
  </si>
  <si>
    <t>100 participações de dirigentes e gerentes do TC em capacitação gerencial.</t>
  </si>
  <si>
    <t>100 participações dos dirigentes e gerentes do TC em capacitação gerencial</t>
  </si>
  <si>
    <t>Plano Estratégico de TI elaborado e implantado</t>
  </si>
  <si>
    <t>200 usuários e gestores de TI capacitados em 05 anos</t>
  </si>
  <si>
    <t>200 participações de servidores em eventos de capacitação de usuários e gestores de TI.</t>
  </si>
  <si>
    <t>equipamentos de TI adquiridos</t>
  </si>
  <si>
    <t>100 participações de servidores em eventos de capacitação promovidos pelo ICON.</t>
  </si>
  <si>
    <t>participação dos servidores em capacitações</t>
  </si>
  <si>
    <t>CONTRATOS  112/2004 e
133/2007</t>
  </si>
  <si>
    <t>293 equipamentos de TI adquiridos para renovação do parque tecnológico</t>
  </si>
  <si>
    <t>Adquirir 102 mobiliários destinados a instalação do ICON.</t>
  </si>
</sst>
</file>

<file path=xl/styles.xml><?xml version="1.0" encoding="utf-8"?>
<styleSheet xmlns="http://schemas.openxmlformats.org/spreadsheetml/2006/main">
  <numFmts count="2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mm/yy"/>
    <numFmt numFmtId="173" formatCode="_(* #,##0.00_);_(* \(#,##0.00\);_(* \-??_);_(@_)"/>
    <numFmt numFmtId="174" formatCode="0.0%"/>
    <numFmt numFmtId="175" formatCode="_(* #,##0_);_(* \(#,##0\);_(* &quot;-&quot;??_);_(@_)"/>
    <numFmt numFmtId="176" formatCode="&quot;Sim&quot;;&quot;Sim&quot;;&quot;Não&quot;"/>
    <numFmt numFmtId="177" formatCode="&quot;Verdadeiro&quot;;&quot;Verdadeiro&quot;;&quot;Falso&quot;"/>
    <numFmt numFmtId="178" formatCode="&quot;Ativar&quot;;&quot;Ativar&quot;;&quot;Desativar&quot;"/>
    <numFmt numFmtId="179" formatCode="[$€-2]\ #,##0.00_);[Red]\([$€-2]\ #,##0.00\)"/>
    <numFmt numFmtId="180" formatCode="[$-416]General"/>
    <numFmt numFmtId="181" formatCode="_(* #,##0.0_);_(* \(#,##0.0\);_(* &quot;-&quot;??_);_(@_)"/>
    <numFmt numFmtId="182" formatCode="mmm/yyyy"/>
    <numFmt numFmtId="183" formatCode="#,##0.00;\-#,##0.00"/>
  </numFmts>
  <fonts count="110">
    <font>
      <sz val="10"/>
      <name val="Arial"/>
      <family val="2"/>
    </font>
    <font>
      <b/>
      <sz val="14"/>
      <name val="Arial"/>
      <family val="2"/>
    </font>
    <font>
      <b/>
      <sz val="22"/>
      <name val="Arial"/>
      <family val="2"/>
    </font>
    <font>
      <b/>
      <sz val="14"/>
      <color indexed="10"/>
      <name val="Arial"/>
      <family val="2"/>
    </font>
    <font>
      <b/>
      <sz val="10"/>
      <name val="Arial"/>
      <family val="2"/>
    </font>
    <font>
      <b/>
      <sz val="12"/>
      <name val="Arial"/>
      <family val="2"/>
    </font>
    <font>
      <b/>
      <i/>
      <sz val="10"/>
      <name val="Arial"/>
      <family val="2"/>
    </font>
    <font>
      <sz val="9"/>
      <color indexed="8"/>
      <name val="Tahoma"/>
      <family val="2"/>
    </font>
    <font>
      <b/>
      <sz val="9"/>
      <color indexed="8"/>
      <name val="Tahoma"/>
      <family val="2"/>
    </font>
    <font>
      <sz val="10"/>
      <color indexed="12"/>
      <name val="Arial"/>
      <family val="2"/>
    </font>
    <font>
      <sz val="10"/>
      <color indexed="14"/>
      <name val="Arial"/>
      <family val="2"/>
    </font>
    <font>
      <b/>
      <sz val="9"/>
      <name val="Arial"/>
      <family val="2"/>
    </font>
    <font>
      <sz val="8"/>
      <color indexed="12"/>
      <name val="Arial"/>
      <family val="2"/>
    </font>
    <font>
      <b/>
      <sz val="9"/>
      <color indexed="48"/>
      <name val="Arial"/>
      <family val="2"/>
    </font>
    <font>
      <sz val="8"/>
      <color indexed="10"/>
      <name val="Arial"/>
      <family val="2"/>
    </font>
    <font>
      <b/>
      <sz val="9"/>
      <color indexed="10"/>
      <name val="Arial"/>
      <family val="2"/>
    </font>
    <font>
      <b/>
      <sz val="8"/>
      <color indexed="48"/>
      <name val="Arial"/>
      <family val="2"/>
    </font>
    <font>
      <b/>
      <sz val="8"/>
      <name val="Arial"/>
      <family val="2"/>
    </font>
    <font>
      <b/>
      <sz val="8"/>
      <color indexed="12"/>
      <name val="Arial"/>
      <family val="2"/>
    </font>
    <font>
      <sz val="9"/>
      <color indexed="10"/>
      <name val="Arial"/>
      <family val="2"/>
    </font>
    <font>
      <sz val="9"/>
      <name val="Arial"/>
      <family val="2"/>
    </font>
    <font>
      <sz val="10"/>
      <color indexed="8"/>
      <name val="Arial"/>
      <family val="2"/>
    </font>
    <font>
      <b/>
      <sz val="13"/>
      <name val="Arial"/>
      <family val="2"/>
    </font>
    <font>
      <b/>
      <sz val="10"/>
      <color indexed="40"/>
      <name val="Arial"/>
      <family val="2"/>
    </font>
    <font>
      <b/>
      <sz val="10"/>
      <color indexed="39"/>
      <name val="Arial"/>
      <family val="2"/>
    </font>
    <font>
      <b/>
      <sz val="8"/>
      <color indexed="10"/>
      <name val="Arial"/>
      <family val="2"/>
    </font>
    <font>
      <sz val="8"/>
      <color indexed="62"/>
      <name val="Arial"/>
      <family val="2"/>
    </font>
    <font>
      <b/>
      <sz val="10.5"/>
      <name val="Arial"/>
      <family val="2"/>
    </font>
    <font>
      <b/>
      <sz val="10"/>
      <color indexed="48"/>
      <name val="Arial"/>
      <family val="2"/>
    </font>
    <font>
      <b/>
      <sz val="10"/>
      <color indexed="18"/>
      <name val="Arial"/>
      <family val="2"/>
    </font>
    <font>
      <b/>
      <sz val="9"/>
      <color indexed="18"/>
      <name val="Arial"/>
      <family val="2"/>
    </font>
    <font>
      <b/>
      <sz val="10"/>
      <color indexed="8"/>
      <name val="Arial"/>
      <family val="2"/>
    </font>
    <font>
      <sz val="9"/>
      <color indexed="8"/>
      <name val="Arial"/>
      <family val="2"/>
    </font>
    <font>
      <sz val="8"/>
      <color indexed="39"/>
      <name val="Arial"/>
      <family val="2"/>
    </font>
    <font>
      <sz val="8"/>
      <name val="Arial"/>
      <family val="2"/>
    </font>
    <font>
      <b/>
      <sz val="12"/>
      <color indexed="8"/>
      <name val="Arial"/>
      <family val="2"/>
    </font>
    <font>
      <sz val="12"/>
      <name val="Arial"/>
      <family val="2"/>
    </font>
    <font>
      <b/>
      <sz val="12"/>
      <color indexed="10"/>
      <name val="Arial"/>
      <family val="2"/>
    </font>
    <font>
      <sz val="9"/>
      <color indexed="12"/>
      <name val="Arial"/>
      <family val="2"/>
    </font>
    <font>
      <b/>
      <sz val="12"/>
      <color indexed="12"/>
      <name val="Arial"/>
      <family val="2"/>
    </font>
    <font>
      <sz val="12"/>
      <color indexed="12"/>
      <name val="Arial"/>
      <family val="2"/>
    </font>
    <font>
      <b/>
      <sz val="10"/>
      <color indexed="12"/>
      <name val="Arial"/>
      <family val="2"/>
    </font>
    <font>
      <sz val="10"/>
      <color indexed="10"/>
      <name val="Arial"/>
      <family val="2"/>
    </font>
    <font>
      <sz val="10"/>
      <color indexed="48"/>
      <name val="Arial"/>
      <family val="2"/>
    </font>
    <font>
      <b/>
      <sz val="9"/>
      <color indexed="12"/>
      <name val="Arial"/>
      <family val="2"/>
    </font>
    <font>
      <b/>
      <sz val="8"/>
      <color indexed="53"/>
      <name val="Arial"/>
      <family val="2"/>
    </font>
    <font>
      <b/>
      <sz val="10"/>
      <color indexed="10"/>
      <name val="Arial"/>
      <family val="2"/>
    </font>
    <font>
      <b/>
      <sz val="12"/>
      <name val="Times New Roman"/>
      <family val="1"/>
    </font>
    <font>
      <b/>
      <sz val="12"/>
      <color indexed="10"/>
      <name val="Times New Roman"/>
      <family val="1"/>
    </font>
    <font>
      <b/>
      <i/>
      <sz val="12"/>
      <color indexed="10"/>
      <name val="Times New Roman"/>
      <family val="1"/>
    </font>
    <font>
      <i/>
      <sz val="12"/>
      <color indexed="10"/>
      <name val="Times New Roman"/>
      <family val="1"/>
    </font>
    <font>
      <b/>
      <sz val="12"/>
      <color indexed="12"/>
      <name val="Times New Roman"/>
      <family val="1"/>
    </font>
    <font>
      <sz val="12"/>
      <color indexed="12"/>
      <name val="Times New Roman"/>
      <family val="1"/>
    </font>
    <font>
      <sz val="12"/>
      <color indexed="10"/>
      <name val="Times New Roman"/>
      <family val="1"/>
    </font>
    <font>
      <sz val="12"/>
      <name val="Times New Roman"/>
      <family val="1"/>
    </font>
    <font>
      <sz val="12"/>
      <color indexed="28"/>
      <name val="Times New Roman"/>
      <family val="1"/>
    </font>
    <font>
      <sz val="12"/>
      <color indexed="48"/>
      <name val="Times New Roman"/>
      <family val="1"/>
    </font>
    <font>
      <b/>
      <sz val="8"/>
      <color indexed="8"/>
      <name val="Tahoma"/>
      <family val="2"/>
    </font>
    <font>
      <sz val="8"/>
      <color indexed="8"/>
      <name val="Tahoma"/>
      <family val="2"/>
    </font>
    <font>
      <sz val="11"/>
      <color indexed="48"/>
      <name val="Times New Roman"/>
      <family val="1"/>
    </font>
    <font>
      <sz val="10"/>
      <color indexed="40"/>
      <name val="Arial"/>
      <family val="2"/>
    </font>
    <font>
      <sz val="12"/>
      <color indexed="14"/>
      <name val="Times New Roman"/>
      <family val="1"/>
    </font>
    <font>
      <b/>
      <sz val="12"/>
      <color indexed="8"/>
      <name val="Times New Roman"/>
      <family val="1"/>
    </font>
    <font>
      <b/>
      <sz val="11"/>
      <color indexed="10"/>
      <name val="Calibri"/>
      <family val="2"/>
    </font>
    <font>
      <sz val="8"/>
      <name val="Times New Roman"/>
      <family val="1"/>
    </font>
    <font>
      <b/>
      <sz val="10"/>
      <color indexed="10"/>
      <name val="Times New Roman"/>
      <family val="1"/>
    </font>
    <font>
      <sz val="8"/>
      <color indexed="10"/>
      <name val="Times New Roman"/>
      <family val="1"/>
    </font>
    <font>
      <b/>
      <sz val="8"/>
      <color indexed="10"/>
      <name val="Times New Roman"/>
      <family val="1"/>
    </font>
    <font>
      <b/>
      <u val="single"/>
      <sz val="8"/>
      <name val="Arial"/>
      <family val="2"/>
    </font>
    <font>
      <sz val="12"/>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54"/>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30"/>
      <name val="Arial"/>
      <family val="2"/>
    </font>
    <font>
      <sz val="8"/>
      <color indexed="55"/>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rgb="FF00000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rgb="FF0070C0"/>
      <name val="Arial"/>
      <family val="2"/>
    </font>
    <font>
      <sz val="8"/>
      <color theme="2" tint="-0.4999699890613556"/>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63"/>
        <bgColor indexed="64"/>
      </patternFill>
    </fill>
    <fill>
      <patternFill patternType="solid">
        <fgColor indexed="42"/>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3" tint="0.7999799847602844"/>
        <bgColor indexed="64"/>
      </patternFill>
    </fill>
    <fill>
      <patternFill patternType="solid">
        <fgColor indexed="50"/>
        <bgColor indexed="64"/>
      </patternFill>
    </fill>
    <fill>
      <patternFill patternType="solid">
        <fgColor indexed="27"/>
        <bgColor indexed="64"/>
      </patternFill>
    </fill>
    <fill>
      <patternFill patternType="solid">
        <fgColor indexed="2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medium">
        <color indexed="8"/>
      </top>
      <bottom style="medium">
        <color indexed="8"/>
      </bottom>
    </border>
    <border>
      <left style="thin">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0" applyNumberFormat="0" applyBorder="0" applyAlignment="0" applyProtection="0"/>
    <xf numFmtId="0" fontId="92" fillId="21" borderId="1" applyNumberFormat="0" applyAlignment="0" applyProtection="0"/>
    <xf numFmtId="0" fontId="93" fillId="22" borderId="2" applyNumberFormat="0" applyAlignment="0" applyProtection="0"/>
    <xf numFmtId="0" fontId="94" fillId="0" borderId="3" applyNumberFormat="0" applyFill="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5" fillId="29" borderId="1" applyNumberFormat="0" applyAlignment="0" applyProtection="0"/>
    <xf numFmtId="180" fontId="96" fillId="0" borderId="0" applyBorder="0" applyProtection="0">
      <alignment/>
    </xf>
    <xf numFmtId="0" fontId="97"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98"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99" fillId="21" borderId="5" applyNumberFormat="0" applyAlignment="0" applyProtection="0"/>
    <xf numFmtId="173" fontId="0" fillId="0" borderId="0" applyFill="0" applyBorder="0" applyAlignment="0" applyProtection="0"/>
    <xf numFmtId="41" fontId="0" fillId="0" borderId="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6" applyNumberFormat="0" applyFill="0" applyAlignment="0" applyProtection="0"/>
    <xf numFmtId="0" fontId="104" fillId="0" borderId="7" applyNumberFormat="0" applyFill="0" applyAlignment="0" applyProtection="0"/>
    <xf numFmtId="0" fontId="105" fillId="0" borderId="8" applyNumberFormat="0" applyFill="0" applyAlignment="0" applyProtection="0"/>
    <xf numFmtId="0" fontId="105" fillId="0" borderId="0" applyNumberFormat="0" applyFill="0" applyBorder="0" applyAlignment="0" applyProtection="0"/>
    <xf numFmtId="0" fontId="106" fillId="0" borderId="9" applyNumberFormat="0" applyFill="0" applyAlignment="0" applyProtection="0"/>
  </cellStyleXfs>
  <cellXfs count="336">
    <xf numFmtId="0" fontId="0" fillId="0" borderId="0" xfId="0" applyAlignment="1">
      <alignment/>
    </xf>
    <xf numFmtId="0" fontId="0" fillId="0" borderId="0" xfId="0" applyAlignment="1" applyProtection="1">
      <alignment/>
      <protection locked="0"/>
    </xf>
    <xf numFmtId="0" fontId="3" fillId="0" borderId="0" xfId="0" applyFont="1" applyAlignment="1" applyProtection="1">
      <alignment horizontal="center" vertical="top" wrapText="1"/>
      <protection locked="0"/>
    </xf>
    <xf numFmtId="0" fontId="0" fillId="0" borderId="0" xfId="0" applyAlignment="1">
      <alignment vertical="center" wrapText="1"/>
    </xf>
    <xf numFmtId="0" fontId="4" fillId="0"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49" fontId="4" fillId="34" borderId="10" xfId="0" applyNumberFormat="1" applyFont="1" applyFill="1" applyBorder="1" applyAlignment="1">
      <alignment horizontal="left" vertical="center" wrapText="1"/>
    </xf>
    <xf numFmtId="0" fontId="6" fillId="35" borderId="10" xfId="0" applyFont="1" applyFill="1" applyBorder="1" applyAlignment="1">
      <alignment vertical="center" wrapText="1"/>
    </xf>
    <xf numFmtId="0" fontId="0" fillId="0" borderId="10" xfId="0" applyFont="1" applyFill="1" applyBorder="1" applyAlignment="1" applyProtection="1">
      <alignment horizontal="left" vertical="center" wrapText="1"/>
      <protection locked="0"/>
    </xf>
    <xf numFmtId="0" fontId="4" fillId="34" borderId="10"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lignment horizontal="left" vertical="center" wrapText="1"/>
    </xf>
    <xf numFmtId="0" fontId="6" fillId="34" borderId="10" xfId="0" applyFont="1" applyFill="1" applyBorder="1" applyAlignment="1">
      <alignment vertical="center" wrapText="1"/>
    </xf>
    <xf numFmtId="0" fontId="0" fillId="0" borderId="0" xfId="0" applyAlignment="1">
      <alignment vertical="center"/>
    </xf>
    <xf numFmtId="0" fontId="1" fillId="0" borderId="0" xfId="0" applyFont="1" applyBorder="1" applyAlignment="1">
      <alignment horizontal="center" vertical="center"/>
    </xf>
    <xf numFmtId="0" fontId="0" fillId="0" borderId="0" xfId="0" applyFill="1" applyAlignment="1">
      <alignment vertical="center"/>
    </xf>
    <xf numFmtId="0" fontId="11"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0" fillId="0" borderId="0" xfId="0" applyFont="1" applyFill="1" applyAlignment="1">
      <alignment vertical="center"/>
    </xf>
    <xf numFmtId="0" fontId="4" fillId="0" borderId="11" xfId="0" applyFont="1" applyFill="1" applyBorder="1" applyAlignment="1">
      <alignment horizontal="left" vertical="center" wrapText="1"/>
    </xf>
    <xf numFmtId="39" fontId="4" fillId="0" borderId="10" xfId="52" applyNumberFormat="1" applyFont="1" applyFill="1" applyBorder="1" applyAlignment="1" applyProtection="1">
      <alignment horizontal="center" vertical="center" wrapText="1"/>
      <protection/>
    </xf>
    <xf numFmtId="39" fontId="4" fillId="33" borderId="10" xfId="52" applyNumberFormat="1" applyFont="1" applyFill="1" applyBorder="1" applyAlignment="1" applyProtection="1">
      <alignment horizontal="center" vertical="center" wrapText="1"/>
      <protection/>
    </xf>
    <xf numFmtId="39" fontId="4" fillId="0" borderId="12" xfId="52" applyNumberFormat="1" applyFont="1" applyFill="1" applyBorder="1" applyAlignment="1" applyProtection="1">
      <alignment horizontal="center" vertical="center" wrapText="1"/>
      <protection/>
    </xf>
    <xf numFmtId="173" fontId="4" fillId="33" borderId="13" xfId="52" applyFont="1" applyFill="1" applyBorder="1" applyAlignment="1" applyProtection="1">
      <alignment horizontal="center" vertical="center" wrapText="1"/>
      <protection/>
    </xf>
    <xf numFmtId="0" fontId="0" fillId="0" borderId="11" xfId="0" applyFont="1" applyBorder="1" applyAlignment="1">
      <alignment horizontal="left" vertical="center" wrapText="1"/>
    </xf>
    <xf numFmtId="4" fontId="0" fillId="33" borderId="10" xfId="52" applyNumberFormat="1" applyFont="1" applyFill="1" applyBorder="1" applyAlignment="1" applyProtection="1">
      <alignment horizontal="center" vertical="center" wrapText="1"/>
      <protection/>
    </xf>
    <xf numFmtId="39" fontId="0" fillId="0" borderId="10" xfId="52" applyNumberFormat="1" applyFont="1" applyFill="1" applyBorder="1" applyAlignment="1" applyProtection="1">
      <alignment horizontal="center" vertical="center" wrapText="1"/>
      <protection/>
    </xf>
    <xf numFmtId="0" fontId="4" fillId="0" borderId="11" xfId="0" applyFont="1" applyBorder="1" applyAlignment="1">
      <alignment horizontal="left" vertical="center" wrapText="1"/>
    </xf>
    <xf numFmtId="173" fontId="0" fillId="0" borderId="10" xfId="52" applyFont="1" applyFill="1" applyBorder="1" applyAlignment="1" applyProtection="1">
      <alignment horizontal="left" vertical="center" wrapText="1"/>
      <protection/>
    </xf>
    <xf numFmtId="0" fontId="4" fillId="34" borderId="14" xfId="0" applyFont="1" applyFill="1" applyBorder="1" applyAlignment="1">
      <alignment horizontal="left" vertical="center" wrapText="1"/>
    </xf>
    <xf numFmtId="39" fontId="4" fillId="34" borderId="15" xfId="52" applyNumberFormat="1" applyFont="1" applyFill="1" applyBorder="1" applyAlignment="1" applyProtection="1">
      <alignment horizontal="center" vertical="center" wrapText="1"/>
      <protection/>
    </xf>
    <xf numFmtId="39" fontId="4" fillId="33" borderId="16" xfId="52" applyNumberFormat="1" applyFont="1" applyFill="1" applyBorder="1" applyAlignment="1" applyProtection="1">
      <alignment horizontal="center" vertical="center" wrapText="1"/>
      <protection/>
    </xf>
    <xf numFmtId="173" fontId="4" fillId="33" borderId="17" xfId="52" applyFont="1" applyFill="1" applyBorder="1" applyAlignment="1" applyProtection="1">
      <alignment horizontal="center" vertical="center" wrapText="1"/>
      <protection/>
    </xf>
    <xf numFmtId="0" fontId="0" fillId="0" borderId="0" xfId="0" applyBorder="1" applyAlignment="1">
      <alignment vertical="center"/>
    </xf>
    <xf numFmtId="39" fontId="4" fillId="36" borderId="18" xfId="52" applyNumberFormat="1" applyFont="1" applyFill="1" applyBorder="1" applyAlignment="1" applyProtection="1">
      <alignment horizontal="center" vertical="center" wrapText="1"/>
      <protection/>
    </xf>
    <xf numFmtId="173" fontId="4" fillId="36" borderId="19" xfId="52" applyFont="1" applyFill="1" applyBorder="1" applyAlignment="1" applyProtection="1">
      <alignment horizontal="center" vertical="center" wrapText="1"/>
      <protection/>
    </xf>
    <xf numFmtId="173" fontId="4" fillId="36" borderId="20" xfId="52" applyFont="1" applyFill="1" applyBorder="1" applyAlignment="1" applyProtection="1">
      <alignment horizontal="center" vertical="center" wrapText="1"/>
      <protection/>
    </xf>
    <xf numFmtId="0" fontId="0" fillId="36" borderId="20" xfId="0" applyFill="1" applyBorder="1" applyAlignment="1">
      <alignment/>
    </xf>
    <xf numFmtId="39" fontId="0" fillId="36" borderId="18" xfId="52" applyNumberFormat="1" applyFont="1" applyFill="1" applyBorder="1" applyAlignment="1" applyProtection="1">
      <alignment horizontal="left" vertical="center" wrapText="1"/>
      <protection/>
    </xf>
    <xf numFmtId="39" fontId="4" fillId="36" borderId="18" xfId="52" applyNumberFormat="1" applyFont="1" applyFill="1" applyBorder="1" applyAlignment="1" applyProtection="1">
      <alignment horizontal="left" vertical="center" wrapText="1"/>
      <protection/>
    </xf>
    <xf numFmtId="173" fontId="4" fillId="34" borderId="21" xfId="52" applyFont="1" applyFill="1" applyBorder="1" applyAlignment="1" applyProtection="1">
      <alignment horizontal="center" vertical="center" wrapText="1"/>
      <protection/>
    </xf>
    <xf numFmtId="173" fontId="4" fillId="34" borderId="16" xfId="52" applyFont="1" applyFill="1" applyBorder="1" applyAlignment="1" applyProtection="1">
      <alignment horizontal="center" vertical="center" wrapText="1"/>
      <protection/>
    </xf>
    <xf numFmtId="173" fontId="4" fillId="34" borderId="17" xfId="52" applyFont="1" applyFill="1" applyBorder="1" applyAlignment="1" applyProtection="1">
      <alignment horizontal="center" vertical="center" wrapText="1"/>
      <protection/>
    </xf>
    <xf numFmtId="0" fontId="0" fillId="0" borderId="0" xfId="0" applyFont="1" applyAlignment="1">
      <alignment vertical="center"/>
    </xf>
    <xf numFmtId="0" fontId="0" fillId="0" borderId="0" xfId="0" applyFont="1" applyAlignment="1">
      <alignment horizontal="center" vertical="center"/>
    </xf>
    <xf numFmtId="0" fontId="5" fillId="37" borderId="10" xfId="0" applyFont="1" applyFill="1" applyBorder="1" applyAlignment="1">
      <alignment horizontal="center" vertical="center" wrapText="1"/>
    </xf>
    <xf numFmtId="0" fontId="4" fillId="0" borderId="0" xfId="0" applyFont="1" applyAlignment="1">
      <alignment vertical="center"/>
    </xf>
    <xf numFmtId="0" fontId="4" fillId="0" borderId="0" xfId="0" applyFont="1" applyFill="1" applyAlignment="1">
      <alignment vertical="center"/>
    </xf>
    <xf numFmtId="0" fontId="0"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20" fillId="34" borderId="10" xfId="0" applyFont="1" applyFill="1" applyBorder="1" applyAlignment="1">
      <alignment horizontal="left" vertical="center" wrapText="1"/>
    </xf>
    <xf numFmtId="0" fontId="9" fillId="34" borderId="10" xfId="0" applyFont="1" applyFill="1" applyBorder="1" applyAlignment="1">
      <alignment vertical="center" wrapText="1"/>
    </xf>
    <xf numFmtId="0" fontId="0" fillId="37" borderId="10" xfId="0" applyFont="1" applyFill="1" applyBorder="1" applyAlignment="1">
      <alignment horizontal="left" vertical="center" wrapText="1"/>
    </xf>
    <xf numFmtId="0" fontId="0" fillId="37" borderId="10" xfId="0" applyFont="1" applyFill="1" applyBorder="1" applyAlignment="1">
      <alignment horizontal="center" vertical="center" wrapText="1"/>
    </xf>
    <xf numFmtId="0" fontId="9" fillId="37" borderId="10" xfId="0" applyFont="1" applyFill="1" applyBorder="1" applyAlignment="1">
      <alignment vertical="center" wrapText="1"/>
    </xf>
    <xf numFmtId="0" fontId="0" fillId="0" borderId="0" xfId="0" applyFont="1" applyFill="1" applyAlignment="1">
      <alignment vertical="center"/>
    </xf>
    <xf numFmtId="0" fontId="9" fillId="0" borderId="10" xfId="0" applyFont="1" applyBorder="1" applyAlignment="1">
      <alignment horizontal="left" vertical="center" wrapText="1"/>
    </xf>
    <xf numFmtId="0" fontId="42" fillId="0" borderId="10" xfId="0" applyFont="1" applyBorder="1" applyAlignment="1">
      <alignment vertical="center" wrapText="1"/>
    </xf>
    <xf numFmtId="0" fontId="9" fillId="0" borderId="0" xfId="0" applyFont="1" applyAlignment="1">
      <alignment vertical="center"/>
    </xf>
    <xf numFmtId="0" fontId="20" fillId="34" borderId="22" xfId="0" applyFont="1" applyFill="1" applyBorder="1" applyAlignment="1">
      <alignment horizontal="left" vertical="center" wrapText="1"/>
    </xf>
    <xf numFmtId="0" fontId="43" fillId="0" borderId="10" xfId="0" applyFont="1" applyBorder="1" applyAlignment="1">
      <alignment horizontal="center" vertical="center"/>
    </xf>
    <xf numFmtId="0" fontId="43" fillId="0" borderId="10" xfId="0" applyFont="1" applyBorder="1" applyAlignment="1">
      <alignment vertical="center" wrapText="1"/>
    </xf>
    <xf numFmtId="0" fontId="20" fillId="34" borderId="19" xfId="0" applyFont="1" applyFill="1" applyBorder="1" applyAlignment="1">
      <alignment horizontal="left" vertical="center" wrapText="1"/>
    </xf>
    <xf numFmtId="0" fontId="0" fillId="33" borderId="19" xfId="0" applyFont="1" applyFill="1" applyBorder="1" applyAlignment="1">
      <alignment horizontal="center" vertical="center" wrapText="1"/>
    </xf>
    <xf numFmtId="0" fontId="0" fillId="33" borderId="10" xfId="0" applyFont="1" applyFill="1" applyBorder="1" applyAlignment="1" applyProtection="1">
      <alignment horizontal="left" vertical="top" wrapText="1"/>
      <protection locked="0"/>
    </xf>
    <xf numFmtId="0" fontId="0" fillId="33" borderId="18" xfId="0" applyFont="1" applyFill="1" applyBorder="1" applyAlignment="1" applyProtection="1">
      <alignment horizontal="left" vertical="top" wrapText="1"/>
      <protection locked="0"/>
    </xf>
    <xf numFmtId="0" fontId="0" fillId="33" borderId="1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Alignment="1">
      <alignment horizontal="center"/>
    </xf>
    <xf numFmtId="0" fontId="0" fillId="0" borderId="0" xfId="0" applyFill="1" applyAlignment="1">
      <alignment horizontal="center"/>
    </xf>
    <xf numFmtId="0" fontId="0" fillId="0" borderId="0" xfId="0" applyFill="1" applyAlignment="1">
      <alignment/>
    </xf>
    <xf numFmtId="0" fontId="0" fillId="0" borderId="0" xfId="0" applyBorder="1" applyAlignment="1">
      <alignment/>
    </xf>
    <xf numFmtId="0" fontId="17" fillId="0" borderId="23"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4" fillId="38" borderId="24" xfId="0" applyFont="1" applyFill="1" applyBorder="1" applyAlignment="1">
      <alignment horizontal="left" vertical="center" wrapText="1"/>
    </xf>
    <xf numFmtId="173" fontId="0" fillId="38" borderId="25" xfId="52" applyFont="1" applyFill="1" applyBorder="1" applyAlignment="1" applyProtection="1">
      <alignment horizontal="left" vertical="center" wrapText="1"/>
      <protection/>
    </xf>
    <xf numFmtId="173" fontId="0" fillId="38" borderId="26" xfId="52" applyFont="1" applyFill="1" applyBorder="1" applyAlignment="1" applyProtection="1">
      <alignment horizontal="left" vertical="center" wrapText="1"/>
      <protection/>
    </xf>
    <xf numFmtId="173" fontId="0" fillId="38" borderId="27" xfId="52" applyFont="1" applyFill="1" applyBorder="1" applyAlignment="1" applyProtection="1">
      <alignment horizontal="left" vertical="center" wrapText="1"/>
      <protection/>
    </xf>
    <xf numFmtId="0" fontId="0" fillId="0" borderId="19" xfId="0" applyFont="1" applyBorder="1" applyAlignment="1">
      <alignment horizontal="left" vertical="center" wrapText="1"/>
    </xf>
    <xf numFmtId="173" fontId="0" fillId="0" borderId="12" xfId="52" applyFont="1" applyFill="1" applyBorder="1" applyAlignment="1" applyProtection="1">
      <alignment horizontal="left" vertical="center" wrapText="1"/>
      <protection/>
    </xf>
    <xf numFmtId="173" fontId="0" fillId="33" borderId="10" xfId="52" applyFont="1" applyFill="1" applyBorder="1" applyAlignment="1" applyProtection="1">
      <alignment horizontal="left" vertical="center" wrapText="1"/>
      <protection/>
    </xf>
    <xf numFmtId="173" fontId="0" fillId="33" borderId="13" xfId="52" applyFont="1" applyFill="1" applyBorder="1" applyAlignment="1" applyProtection="1">
      <alignment horizontal="left" vertical="center" wrapText="1"/>
      <protection/>
    </xf>
    <xf numFmtId="0" fontId="4" fillId="38" borderId="19" xfId="0" applyFont="1" applyFill="1" applyBorder="1" applyAlignment="1">
      <alignment horizontal="left" vertical="center" wrapText="1"/>
    </xf>
    <xf numFmtId="173" fontId="0" fillId="38" borderId="12" xfId="52" applyFont="1" applyFill="1" applyBorder="1" applyAlignment="1" applyProtection="1">
      <alignment horizontal="left" vertical="center" wrapText="1"/>
      <protection/>
    </xf>
    <xf numFmtId="173" fontId="0" fillId="38" borderId="10" xfId="52" applyFont="1" applyFill="1" applyBorder="1" applyAlignment="1" applyProtection="1">
      <alignment horizontal="left" vertical="center" wrapText="1"/>
      <protection/>
    </xf>
    <xf numFmtId="173" fontId="0" fillId="38" borderId="13" xfId="52" applyFont="1" applyFill="1" applyBorder="1" applyAlignment="1" applyProtection="1">
      <alignment horizontal="left" vertical="center" wrapText="1"/>
      <protection/>
    </xf>
    <xf numFmtId="0" fontId="0" fillId="0" borderId="28" xfId="0" applyBorder="1" applyAlignment="1">
      <alignment/>
    </xf>
    <xf numFmtId="173" fontId="4" fillId="38" borderId="12" xfId="52" applyFont="1" applyFill="1" applyBorder="1" applyAlignment="1" applyProtection="1">
      <alignment horizontal="left" vertical="center" wrapText="1"/>
      <protection/>
    </xf>
    <xf numFmtId="173" fontId="4" fillId="38" borderId="10" xfId="52" applyFont="1" applyFill="1" applyBorder="1" applyAlignment="1" applyProtection="1">
      <alignment horizontal="left" vertical="center" wrapText="1"/>
      <protection/>
    </xf>
    <xf numFmtId="0" fontId="4" fillId="34" borderId="29" xfId="0" applyFont="1" applyFill="1" applyBorder="1" applyAlignment="1">
      <alignment horizontal="left" vertical="center" wrapText="1"/>
    </xf>
    <xf numFmtId="173" fontId="0" fillId="34" borderId="30" xfId="52" applyFont="1" applyFill="1" applyBorder="1" applyAlignment="1" applyProtection="1">
      <alignment horizontal="left" vertical="center" wrapText="1"/>
      <protection/>
    </xf>
    <xf numFmtId="173" fontId="0" fillId="34" borderId="31" xfId="52" applyFont="1" applyFill="1" applyBorder="1" applyAlignment="1" applyProtection="1">
      <alignment horizontal="left" vertical="center" wrapText="1"/>
      <protection/>
    </xf>
    <xf numFmtId="0" fontId="0" fillId="0" borderId="26" xfId="0" applyBorder="1" applyAlignment="1">
      <alignment/>
    </xf>
    <xf numFmtId="0" fontId="0" fillId="0" borderId="10" xfId="0" applyBorder="1" applyAlignment="1">
      <alignment vertical="center"/>
    </xf>
    <xf numFmtId="0" fontId="47" fillId="37" borderId="10" xfId="0" applyFont="1" applyFill="1" applyBorder="1" applyAlignment="1">
      <alignment horizontal="center" vertical="center" wrapText="1"/>
    </xf>
    <xf numFmtId="0" fontId="47" fillId="37" borderId="19" xfId="0" applyFont="1" applyFill="1" applyBorder="1" applyAlignment="1">
      <alignment horizontal="center" vertical="center" wrapText="1"/>
    </xf>
    <xf numFmtId="0" fontId="5" fillId="37" borderId="22" xfId="0" applyFont="1" applyFill="1" applyBorder="1" applyAlignment="1">
      <alignment horizontal="center" vertical="center"/>
    </xf>
    <xf numFmtId="49" fontId="56" fillId="37" borderId="26" xfId="0" applyNumberFormat="1" applyFont="1" applyFill="1" applyBorder="1" applyAlignment="1">
      <alignment horizontal="center" vertical="center" wrapText="1"/>
    </xf>
    <xf numFmtId="0" fontId="59" fillId="37" borderId="26" xfId="0" applyFont="1" applyFill="1" applyBorder="1" applyAlignment="1">
      <alignment wrapText="1"/>
    </xf>
    <xf numFmtId="0" fontId="54" fillId="0" borderId="10" xfId="0" applyFont="1" applyFill="1" applyBorder="1" applyAlignment="1">
      <alignment vertical="center" wrapText="1"/>
    </xf>
    <xf numFmtId="0" fontId="54" fillId="0" borderId="10" xfId="0" applyFont="1" applyBorder="1" applyAlignment="1">
      <alignment vertical="center" wrapText="1"/>
    </xf>
    <xf numFmtId="0" fontId="0" fillId="0" borderId="10" xfId="0" applyBorder="1" applyAlignment="1">
      <alignment vertical="center" wrapText="1"/>
    </xf>
    <xf numFmtId="0" fontId="21" fillId="0" borderId="10" xfId="0" applyFont="1" applyFill="1" applyBorder="1" applyAlignment="1">
      <alignment horizontal="left" vertical="center" wrapText="1"/>
    </xf>
    <xf numFmtId="0" fontId="61" fillId="0" borderId="10" xfId="0" applyFont="1" applyFill="1" applyBorder="1" applyAlignment="1">
      <alignment vertical="center" wrapText="1"/>
    </xf>
    <xf numFmtId="0" fontId="61" fillId="0" borderId="10" xfId="0" applyFont="1" applyBorder="1" applyAlignment="1">
      <alignment vertical="center" wrapText="1"/>
    </xf>
    <xf numFmtId="0" fontId="10" fillId="0" borderId="10" xfId="0" applyFont="1" applyBorder="1" applyAlignment="1">
      <alignment vertical="center"/>
    </xf>
    <xf numFmtId="0" fontId="10" fillId="0" borderId="0" xfId="0" applyFont="1" applyAlignment="1">
      <alignment vertical="center"/>
    </xf>
    <xf numFmtId="0" fontId="62" fillId="37" borderId="10" xfId="0" applyFont="1" applyFill="1" applyBorder="1" applyAlignment="1">
      <alignment horizontal="center" vertical="center" wrapText="1"/>
    </xf>
    <xf numFmtId="0" fontId="54" fillId="0" borderId="0" xfId="0" applyFont="1" applyAlignment="1">
      <alignment vertical="center"/>
    </xf>
    <xf numFmtId="4" fontId="0" fillId="0" borderId="10" xfId="52" applyNumberFormat="1" applyFont="1" applyFill="1" applyBorder="1" applyAlignment="1" applyProtection="1">
      <alignment horizontal="right" vertical="center" wrapText="1"/>
      <protection locked="0"/>
    </xf>
    <xf numFmtId="39" fontId="0" fillId="0" borderId="10" xfId="52" applyNumberFormat="1" applyFont="1" applyFill="1" applyBorder="1" applyAlignment="1" applyProtection="1">
      <alignment horizontal="right" vertical="center" wrapText="1"/>
      <protection/>
    </xf>
    <xf numFmtId="39" fontId="4" fillId="0" borderId="10" xfId="52" applyNumberFormat="1" applyFont="1" applyFill="1" applyBorder="1" applyAlignment="1" applyProtection="1">
      <alignment horizontal="right" vertical="center" wrapText="1"/>
      <protection/>
    </xf>
    <xf numFmtId="39" fontId="0" fillId="0" borderId="10" xfId="52" applyNumberFormat="1" applyFont="1" applyFill="1" applyBorder="1" applyAlignment="1" applyProtection="1">
      <alignment horizontal="right" vertical="center" wrapText="1"/>
      <protection/>
    </xf>
    <xf numFmtId="39" fontId="4" fillId="33" borderId="10" xfId="52" applyNumberFormat="1" applyFont="1" applyFill="1" applyBorder="1" applyAlignment="1" applyProtection="1">
      <alignment horizontal="right" vertical="center" wrapText="1"/>
      <protection/>
    </xf>
    <xf numFmtId="39" fontId="0" fillId="33" borderId="10" xfId="52" applyNumberFormat="1" applyFont="1" applyFill="1" applyBorder="1" applyAlignment="1" applyProtection="1">
      <alignment horizontal="right" vertical="center" wrapText="1"/>
      <protection/>
    </xf>
    <xf numFmtId="39" fontId="4" fillId="34" borderId="15" xfId="52" applyNumberFormat="1" applyFont="1" applyFill="1" applyBorder="1" applyAlignment="1" applyProtection="1">
      <alignment horizontal="right" vertical="center" wrapText="1"/>
      <protection/>
    </xf>
    <xf numFmtId="173" fontId="4" fillId="33" borderId="19" xfId="52" applyFont="1" applyFill="1" applyBorder="1" applyAlignment="1" applyProtection="1">
      <alignment horizontal="right" vertical="center" wrapText="1"/>
      <protection/>
    </xf>
    <xf numFmtId="173" fontId="4" fillId="33" borderId="10" xfId="52" applyFont="1" applyFill="1" applyBorder="1" applyAlignment="1" applyProtection="1">
      <alignment horizontal="right" vertical="center" wrapText="1"/>
      <protection/>
    </xf>
    <xf numFmtId="173" fontId="4" fillId="33" borderId="13" xfId="52" applyFont="1" applyFill="1" applyBorder="1" applyAlignment="1" applyProtection="1">
      <alignment horizontal="right" vertical="center" wrapText="1"/>
      <protection/>
    </xf>
    <xf numFmtId="4" fontId="0" fillId="0" borderId="12" xfId="52" applyNumberFormat="1" applyFont="1" applyFill="1" applyBorder="1" applyAlignment="1" applyProtection="1">
      <alignment horizontal="right" vertical="center" wrapText="1"/>
      <protection locked="0"/>
    </xf>
    <xf numFmtId="4" fontId="0" fillId="33" borderId="10" xfId="52" applyNumberFormat="1" applyFont="1" applyFill="1" applyBorder="1" applyAlignment="1" applyProtection="1">
      <alignment horizontal="right" vertical="center" wrapText="1"/>
      <protection/>
    </xf>
    <xf numFmtId="173" fontId="0" fillId="0" borderId="10" xfId="52" applyFont="1" applyFill="1" applyBorder="1" applyAlignment="1" applyProtection="1">
      <alignment horizontal="right" vertical="center" wrapText="1"/>
      <protection locked="0"/>
    </xf>
    <xf numFmtId="4" fontId="0" fillId="0" borderId="10" xfId="52" applyNumberFormat="1" applyFont="1" applyFill="1" applyBorder="1" applyAlignment="1" applyProtection="1">
      <alignment horizontal="right" vertical="center" wrapText="1"/>
      <protection/>
    </xf>
    <xf numFmtId="173" fontId="0" fillId="0" borderId="10" xfId="52" applyFont="1" applyFill="1" applyBorder="1" applyAlignment="1" applyProtection="1">
      <alignment horizontal="right" vertical="center" wrapText="1"/>
      <protection/>
    </xf>
    <xf numFmtId="173" fontId="4" fillId="33" borderId="21" xfId="52" applyFont="1" applyFill="1" applyBorder="1" applyAlignment="1" applyProtection="1">
      <alignment horizontal="right" vertical="center" wrapText="1"/>
      <protection/>
    </xf>
    <xf numFmtId="173" fontId="4" fillId="33" borderId="16" xfId="52" applyFont="1" applyFill="1" applyBorder="1" applyAlignment="1" applyProtection="1">
      <alignment horizontal="right" vertical="center" wrapText="1"/>
      <protection/>
    </xf>
    <xf numFmtId="173" fontId="4" fillId="33" borderId="17" xfId="52" applyFont="1" applyFill="1" applyBorder="1" applyAlignment="1" applyProtection="1">
      <alignment horizontal="right" vertical="center" wrapText="1"/>
      <protection/>
    </xf>
    <xf numFmtId="43" fontId="0" fillId="0" borderId="0" xfId="0" applyNumberFormat="1" applyAlignment="1">
      <alignment/>
    </xf>
    <xf numFmtId="43" fontId="0" fillId="0" borderId="0" xfId="0" applyNumberFormat="1" applyFill="1" applyAlignment="1">
      <alignment horizontal="center"/>
    </xf>
    <xf numFmtId="10" fontId="107" fillId="0" borderId="10" xfId="0" applyNumberFormat="1" applyFont="1" applyBorder="1" applyAlignment="1">
      <alignment horizontal="center" vertical="center"/>
    </xf>
    <xf numFmtId="0" fontId="108" fillId="0" borderId="10" xfId="0" applyFont="1" applyBorder="1" applyAlignment="1">
      <alignment horizontal="center" vertical="center" wrapText="1"/>
    </xf>
    <xf numFmtId="0" fontId="28" fillId="0" borderId="32" xfId="0" applyFont="1" applyBorder="1" applyAlignment="1">
      <alignment horizontal="left" vertical="center" wrapText="1"/>
    </xf>
    <xf numFmtId="0" fontId="43" fillId="0" borderId="32" xfId="0" applyFont="1" applyBorder="1" applyAlignment="1">
      <alignment horizontal="center" vertical="center"/>
    </xf>
    <xf numFmtId="0" fontId="43" fillId="0" borderId="32" xfId="0" applyFont="1" applyBorder="1" applyAlignment="1">
      <alignment vertical="center" wrapText="1"/>
    </xf>
    <xf numFmtId="0" fontId="43" fillId="0" borderId="32" xfId="0" applyFont="1" applyBorder="1" applyAlignment="1">
      <alignment horizontal="center" vertical="center" wrapText="1"/>
    </xf>
    <xf numFmtId="175" fontId="43" fillId="0" borderId="32" xfId="0" applyNumberFormat="1" applyFont="1" applyBorder="1" applyAlignment="1">
      <alignment horizontal="center" vertical="center"/>
    </xf>
    <xf numFmtId="175" fontId="42" fillId="0" borderId="32" xfId="0" applyNumberFormat="1" applyFont="1" applyBorder="1" applyAlignment="1">
      <alignment horizontal="center" vertical="center" wrapText="1"/>
    </xf>
    <xf numFmtId="10" fontId="43" fillId="0" borderId="32" xfId="0" applyNumberFormat="1" applyFont="1" applyBorder="1" applyAlignment="1">
      <alignment horizontal="center" vertical="center"/>
    </xf>
    <xf numFmtId="0" fontId="0" fillId="0" borderId="0" xfId="0" applyFont="1" applyAlignment="1">
      <alignment vertical="center"/>
    </xf>
    <xf numFmtId="0" fontId="9" fillId="39" borderId="32" xfId="0" applyFont="1" applyFill="1" applyBorder="1" applyAlignment="1">
      <alignment vertical="center" wrapText="1"/>
    </xf>
    <xf numFmtId="0" fontId="9" fillId="39" borderId="32" xfId="0" applyFont="1" applyFill="1" applyBorder="1" applyAlignment="1">
      <alignment horizontal="center" vertical="center" wrapText="1"/>
    </xf>
    <xf numFmtId="175" fontId="9" fillId="39" borderId="32" xfId="0" applyNumberFormat="1" applyFont="1" applyFill="1" applyBorder="1" applyAlignment="1">
      <alignment horizontal="center" vertical="center" wrapText="1"/>
    </xf>
    <xf numFmtId="10" fontId="9" fillId="39" borderId="32" xfId="50" applyNumberFormat="1" applyFont="1" applyFill="1" applyBorder="1" applyAlignment="1">
      <alignment horizontal="center" vertical="center" wrapText="1"/>
    </xf>
    <xf numFmtId="0" fontId="28" fillId="0" borderId="32" xfId="0" applyFont="1" applyFill="1" applyBorder="1" applyAlignment="1">
      <alignment horizontal="left" vertical="center" wrapText="1"/>
    </xf>
    <xf numFmtId="0" fontId="43" fillId="0" borderId="32" xfId="0" applyFont="1" applyFill="1" applyBorder="1" applyAlignment="1">
      <alignment horizontal="center" vertical="center"/>
    </xf>
    <xf numFmtId="0" fontId="43" fillId="0" borderId="32" xfId="0" applyFont="1" applyFill="1" applyBorder="1" applyAlignment="1">
      <alignment horizontal="justify" vertical="center" wrapText="1"/>
    </xf>
    <xf numFmtId="0" fontId="0" fillId="0" borderId="0" xfId="0" applyFont="1" applyFill="1" applyAlignment="1">
      <alignment vertical="center"/>
    </xf>
    <xf numFmtId="0" fontId="43" fillId="0" borderId="32" xfId="0" applyFont="1" applyBorder="1" applyAlignment="1">
      <alignment horizontal="justify" vertical="center" wrapText="1"/>
    </xf>
    <xf numFmtId="3" fontId="43" fillId="0" borderId="32" xfId="0" applyNumberFormat="1" applyFont="1" applyBorder="1" applyAlignment="1">
      <alignment horizontal="center" vertical="center"/>
    </xf>
    <xf numFmtId="175" fontId="42" fillId="0" borderId="10" xfId="0" applyNumberFormat="1" applyFont="1" applyBorder="1" applyAlignment="1">
      <alignment vertical="center" wrapText="1"/>
    </xf>
    <xf numFmtId="0" fontId="0" fillId="40" borderId="32" xfId="0" applyFont="1" applyFill="1" applyBorder="1" applyAlignment="1">
      <alignment horizontal="left" vertical="center" wrapText="1"/>
    </xf>
    <xf numFmtId="0" fontId="0" fillId="40" borderId="32" xfId="0" applyFont="1" applyFill="1" applyBorder="1" applyAlignment="1">
      <alignment horizontal="center" vertical="center" wrapText="1"/>
    </xf>
    <xf numFmtId="10" fontId="0" fillId="40" borderId="32" xfId="50" applyNumberFormat="1" applyFont="1" applyFill="1" applyBorder="1" applyAlignment="1">
      <alignment horizontal="center" vertical="center" wrapText="1"/>
    </xf>
    <xf numFmtId="9" fontId="9" fillId="39" borderId="32" xfId="50" applyFont="1" applyFill="1" applyBorder="1" applyAlignment="1">
      <alignment horizontal="center" vertical="center" wrapText="1"/>
    </xf>
    <xf numFmtId="0" fontId="0" fillId="40" borderId="32" xfId="0" applyFont="1" applyFill="1" applyBorder="1" applyAlignment="1">
      <alignment horizontal="center" vertical="center"/>
    </xf>
    <xf numFmtId="0" fontId="9" fillId="39" borderId="32" xfId="50" applyNumberFormat="1" applyFont="1" applyFill="1" applyBorder="1" applyAlignment="1">
      <alignment horizontal="center" vertical="center" wrapText="1"/>
    </xf>
    <xf numFmtId="9" fontId="9" fillId="39" borderId="32" xfId="50" applyNumberFormat="1" applyFont="1" applyFill="1" applyBorder="1" applyAlignment="1">
      <alignment horizontal="center" vertical="center" wrapText="1"/>
    </xf>
    <xf numFmtId="0" fontId="0" fillId="41" borderId="32" xfId="0" applyFont="1" applyFill="1" applyBorder="1" applyAlignment="1">
      <alignment horizontal="center" vertical="center" wrapText="1"/>
    </xf>
    <xf numFmtId="9" fontId="0" fillId="41" borderId="32" xfId="50" applyFont="1" applyFill="1" applyBorder="1" applyAlignment="1">
      <alignment horizontal="center" vertical="center" wrapText="1"/>
    </xf>
    <xf numFmtId="9" fontId="0" fillId="40" borderId="32" xfId="50" applyFont="1" applyFill="1" applyBorder="1" applyAlignment="1">
      <alignment horizontal="center" vertical="center" wrapText="1"/>
    </xf>
    <xf numFmtId="175" fontId="9" fillId="39" borderId="32" xfId="50" applyNumberFormat="1" applyFont="1" applyFill="1" applyBorder="1" applyAlignment="1">
      <alignment horizontal="center" vertical="center" wrapText="1"/>
    </xf>
    <xf numFmtId="9" fontId="0" fillId="40" borderId="32" xfId="0" applyNumberFormat="1" applyFont="1" applyFill="1" applyBorder="1" applyAlignment="1">
      <alignment horizontal="center" vertical="center" wrapText="1"/>
    </xf>
    <xf numFmtId="9" fontId="0" fillId="40" borderId="32" xfId="50" applyNumberFormat="1" applyFont="1" applyFill="1" applyBorder="1" applyAlignment="1">
      <alignment horizontal="center" vertical="center" wrapText="1"/>
    </xf>
    <xf numFmtId="2" fontId="9" fillId="39" borderId="32" xfId="50" applyNumberFormat="1" applyFont="1" applyFill="1" applyBorder="1" applyAlignment="1">
      <alignment horizontal="center" vertical="center" wrapText="1"/>
    </xf>
    <xf numFmtId="0" fontId="64" fillId="42" borderId="32" xfId="0" applyFont="1" applyFill="1" applyBorder="1" applyAlignment="1">
      <alignment horizontal="center" vertical="center" wrapText="1"/>
    </xf>
    <xf numFmtId="43" fontId="64" fillId="42" borderId="32" xfId="52" applyNumberFormat="1" applyFont="1" applyFill="1" applyBorder="1" applyAlignment="1">
      <alignment horizontal="center" vertical="center" wrapText="1"/>
    </xf>
    <xf numFmtId="14" fontId="64" fillId="42" borderId="32" xfId="0" applyNumberFormat="1" applyFont="1" applyFill="1" applyBorder="1" applyAlignment="1">
      <alignment horizontal="center" vertical="center" wrapText="1"/>
    </xf>
    <xf numFmtId="0" fontId="34" fillId="0" borderId="32" xfId="0" applyFont="1" applyFill="1" applyBorder="1" applyAlignment="1">
      <alignment horizontal="justify" vertical="center" wrapText="1"/>
    </xf>
    <xf numFmtId="0" fontId="54" fillId="0" borderId="32" xfId="0" applyFont="1" applyBorder="1" applyAlignment="1">
      <alignment vertical="center" wrapText="1"/>
    </xf>
    <xf numFmtId="0" fontId="34" fillId="0" borderId="32" xfId="0" applyFont="1" applyFill="1" applyBorder="1" applyAlignment="1">
      <alignment horizontal="center" vertical="center"/>
    </xf>
    <xf numFmtId="0" fontId="34" fillId="0" borderId="32" xfId="0" applyFont="1" applyFill="1" applyBorder="1" applyAlignment="1">
      <alignment horizontal="center" vertical="center" wrapText="1"/>
    </xf>
    <xf numFmtId="0" fontId="0" fillId="0" borderId="32" xfId="0" applyFill="1" applyBorder="1" applyAlignment="1">
      <alignment vertical="center"/>
    </xf>
    <xf numFmtId="0" fontId="0" fillId="43" borderId="10" xfId="0" applyFill="1" applyBorder="1" applyAlignment="1">
      <alignment horizontal="justify" vertical="center" wrapText="1"/>
    </xf>
    <xf numFmtId="0" fontId="54" fillId="0" borderId="26" xfId="0" applyFont="1" applyFill="1" applyBorder="1" applyAlignment="1">
      <alignment vertical="center" wrapText="1"/>
    </xf>
    <xf numFmtId="0" fontId="4" fillId="0" borderId="26"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54" fillId="0" borderId="32" xfId="0" applyFont="1" applyFill="1" applyBorder="1" applyAlignment="1">
      <alignment vertical="center" wrapText="1"/>
    </xf>
    <xf numFmtId="0" fontId="21" fillId="0" borderId="26" xfId="0" applyFont="1" applyFill="1" applyBorder="1" applyAlignment="1">
      <alignment horizontal="left" vertical="center" wrapText="1"/>
    </xf>
    <xf numFmtId="0" fontId="54" fillId="0" borderId="33" xfId="0" applyFont="1" applyBorder="1" applyAlignment="1">
      <alignment vertical="center" wrapText="1"/>
    </xf>
    <xf numFmtId="0" fontId="34" fillId="0" borderId="33" xfId="0" applyFont="1" applyFill="1" applyBorder="1" applyAlignment="1">
      <alignment horizontal="justify" vertical="center" wrapText="1"/>
    </xf>
    <xf numFmtId="0" fontId="34" fillId="0" borderId="33" xfId="0" applyFont="1" applyFill="1" applyBorder="1" applyAlignment="1">
      <alignment horizontal="center" vertical="center" wrapText="1"/>
    </xf>
    <xf numFmtId="0" fontId="0" fillId="0" borderId="33" xfId="0" applyFill="1" applyBorder="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64" fillId="0" borderId="32" xfId="0" applyFont="1" applyFill="1" applyBorder="1" applyAlignment="1">
      <alignment horizontal="center" vertical="center" wrapText="1"/>
    </xf>
    <xf numFmtId="0" fontId="0" fillId="0" borderId="10" xfId="0" applyFill="1" applyBorder="1" applyAlignment="1">
      <alignment horizontal="justify" vertical="center" wrapText="1"/>
    </xf>
    <xf numFmtId="14" fontId="64" fillId="0" borderId="32"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73" fontId="0" fillId="0" borderId="10" xfId="52" applyFill="1" applyBorder="1" applyAlignment="1">
      <alignment horizontal="center" vertical="center" wrapText="1"/>
    </xf>
    <xf numFmtId="43" fontId="64" fillId="0" borderId="32" xfId="52" applyNumberFormat="1" applyFont="1" applyFill="1" applyBorder="1" applyAlignment="1">
      <alignment horizontal="center" vertical="center" wrapText="1"/>
    </xf>
    <xf numFmtId="173" fontId="0" fillId="0" borderId="32" xfId="52" applyFill="1" applyBorder="1" applyAlignment="1">
      <alignment vertical="center" wrapText="1"/>
    </xf>
    <xf numFmtId="173" fontId="0" fillId="0" borderId="32" xfId="52" applyFill="1" applyBorder="1" applyAlignment="1">
      <alignment horizontal="center" vertical="center" wrapText="1"/>
    </xf>
    <xf numFmtId="43" fontId="64" fillId="0" borderId="32" xfId="52" applyNumberFormat="1" applyFont="1" applyFill="1" applyBorder="1" applyAlignment="1">
      <alignment vertical="center" wrapText="1"/>
    </xf>
    <xf numFmtId="0" fontId="34" fillId="0" borderId="32" xfId="0" applyNumberFormat="1"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22" xfId="0" applyFill="1" applyBorder="1" applyAlignment="1">
      <alignment horizontal="justify" vertical="center" wrapText="1"/>
    </xf>
    <xf numFmtId="0" fontId="64" fillId="0" borderId="34" xfId="0" applyFont="1" applyFill="1" applyBorder="1" applyAlignment="1">
      <alignment horizontal="center" vertical="center" wrapText="1"/>
    </xf>
    <xf numFmtId="0" fontId="34" fillId="0" borderId="34" xfId="0" applyFont="1" applyFill="1" applyBorder="1" applyAlignment="1">
      <alignment horizontal="justify" vertical="center" wrapText="1"/>
    </xf>
    <xf numFmtId="14" fontId="64" fillId="0" borderId="34" xfId="0" applyNumberFormat="1" applyFont="1" applyFill="1" applyBorder="1" applyAlignment="1">
      <alignment horizontal="center" vertical="center" wrapText="1"/>
    </xf>
    <xf numFmtId="43" fontId="64" fillId="0" borderId="34" xfId="52" applyNumberFormat="1" applyFont="1" applyFill="1" applyBorder="1" applyAlignment="1">
      <alignment vertical="center" wrapText="1"/>
    </xf>
    <xf numFmtId="0" fontId="34" fillId="0" borderId="34" xfId="0" applyFont="1" applyFill="1" applyBorder="1" applyAlignment="1">
      <alignment horizontal="center" vertical="center"/>
    </xf>
    <xf numFmtId="0" fontId="34" fillId="0" borderId="34" xfId="0" applyNumberFormat="1" applyFont="1" applyFill="1" applyBorder="1" applyAlignment="1">
      <alignment horizontal="justify" vertical="center" wrapText="1"/>
    </xf>
    <xf numFmtId="0" fontId="0" fillId="0" borderId="32" xfId="0" applyFill="1" applyBorder="1" applyAlignment="1">
      <alignment horizontal="justify" vertical="center" wrapText="1"/>
    </xf>
    <xf numFmtId="0" fontId="0" fillId="0" borderId="26" xfId="0" applyFill="1" applyBorder="1" applyAlignment="1">
      <alignment vertical="center"/>
    </xf>
    <xf numFmtId="43" fontId="64" fillId="0" borderId="32" xfId="52" applyNumberFormat="1" applyFont="1" applyFill="1" applyBorder="1" applyAlignment="1">
      <alignment horizontal="justify" vertical="center" wrapText="1"/>
    </xf>
    <xf numFmtId="0" fontId="109" fillId="0" borderId="32" xfId="0" applyFont="1" applyFill="1" applyBorder="1" applyAlignment="1">
      <alignment horizontal="center" vertical="center" wrapText="1"/>
    </xf>
    <xf numFmtId="0" fontId="34" fillId="0" borderId="34" xfId="0" applyFont="1" applyFill="1" applyBorder="1" applyAlignment="1">
      <alignment horizontal="center" vertical="center" wrapText="1"/>
    </xf>
    <xf numFmtId="43" fontId="64" fillId="0" borderId="34" xfId="52" applyNumberFormat="1" applyFont="1" applyFill="1" applyBorder="1" applyAlignment="1">
      <alignment horizontal="center" vertical="center" wrapText="1"/>
    </xf>
    <xf numFmtId="0" fontId="64" fillId="0" borderId="32" xfId="0" applyFont="1" applyFill="1" applyBorder="1" applyAlignment="1">
      <alignment horizontal="left" vertical="center" wrapText="1"/>
    </xf>
    <xf numFmtId="175" fontId="64" fillId="0" borderId="32" xfId="52" applyNumberFormat="1" applyFont="1" applyFill="1" applyBorder="1" applyAlignment="1">
      <alignment vertical="center" wrapText="1"/>
    </xf>
    <xf numFmtId="0" fontId="0" fillId="0" borderId="10" xfId="0" applyFill="1" applyBorder="1" applyAlignment="1">
      <alignment vertical="center"/>
    </xf>
    <xf numFmtId="0" fontId="64" fillId="0" borderId="32" xfId="0" applyFont="1" applyFill="1" applyBorder="1" applyAlignment="1">
      <alignment vertical="center" wrapText="1"/>
    </xf>
    <xf numFmtId="0" fontId="64" fillId="42" borderId="32" xfId="0" applyFont="1" applyFill="1" applyBorder="1" applyAlignment="1">
      <alignment vertical="center" wrapText="1"/>
    </xf>
    <xf numFmtId="0" fontId="64" fillId="0" borderId="34" xfId="0" applyFont="1" applyFill="1" applyBorder="1" applyAlignment="1">
      <alignment vertical="center" wrapText="1"/>
    </xf>
    <xf numFmtId="0" fontId="54" fillId="0" borderId="10" xfId="0" applyFont="1" applyBorder="1" applyAlignment="1">
      <alignment horizontal="center" vertical="center" wrapText="1"/>
    </xf>
    <xf numFmtId="0" fontId="61" fillId="0" borderId="10" xfId="0" applyFont="1" applyBorder="1" applyAlignment="1">
      <alignment horizontal="center" vertical="center" wrapText="1"/>
    </xf>
    <xf numFmtId="175" fontId="64" fillId="0" borderId="32" xfId="52"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32" xfId="0" applyFont="1" applyBorder="1" applyAlignment="1">
      <alignment horizontal="center" vertical="center" wrapText="1"/>
    </xf>
    <xf numFmtId="0" fontId="54" fillId="0" borderId="26" xfId="0" applyFont="1" applyFill="1" applyBorder="1" applyAlignment="1">
      <alignment horizontal="center" vertical="center" wrapText="1"/>
    </xf>
    <xf numFmtId="0" fontId="54" fillId="0" borderId="33"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69" fillId="0" borderId="10" xfId="0" applyFont="1" applyFill="1" applyBorder="1" applyAlignment="1">
      <alignment horizontal="center" vertical="center" wrapText="1"/>
    </xf>
    <xf numFmtId="14" fontId="54" fillId="0" borderId="10" xfId="0" applyNumberFormat="1" applyFont="1" applyFill="1" applyBorder="1" applyAlignment="1">
      <alignment horizontal="center" vertical="center" wrapText="1"/>
    </xf>
    <xf numFmtId="173" fontId="0" fillId="0" borderId="10" xfId="52" applyNumberFormat="1" applyFill="1" applyBorder="1" applyAlignment="1">
      <alignment vertical="center" wrapText="1"/>
    </xf>
    <xf numFmtId="0" fontId="47" fillId="0" borderId="10" xfId="0" applyFont="1" applyFill="1" applyBorder="1" applyAlignment="1">
      <alignment horizontal="center" vertical="center" wrapText="1"/>
    </xf>
    <xf numFmtId="14" fontId="54" fillId="0" borderId="10" xfId="0" applyNumberFormat="1" applyFont="1" applyFill="1" applyBorder="1" applyAlignment="1">
      <alignment vertical="center" wrapText="1"/>
    </xf>
    <xf numFmtId="173" fontId="0" fillId="0" borderId="10" xfId="52" applyFill="1" applyBorder="1" applyAlignment="1">
      <alignment vertical="center" wrapText="1"/>
    </xf>
    <xf numFmtId="0" fontId="54" fillId="0" borderId="26" xfId="0" applyFont="1" applyBorder="1" applyAlignment="1">
      <alignment vertical="center" wrapText="1"/>
    </xf>
    <xf numFmtId="0" fontId="0" fillId="0" borderId="32" xfId="0" applyFont="1" applyFill="1" applyBorder="1" applyAlignment="1">
      <alignment horizontal="justify" vertical="center" wrapText="1"/>
    </xf>
    <xf numFmtId="0" fontId="0" fillId="0" borderId="32" xfId="0" applyFill="1" applyBorder="1" applyAlignment="1">
      <alignment horizontal="center" vertical="center" wrapText="1"/>
    </xf>
    <xf numFmtId="0" fontId="20" fillId="0" borderId="32" xfId="0" applyNumberFormat="1" applyFont="1" applyFill="1" applyBorder="1" applyAlignment="1">
      <alignment horizontal="justify" vertical="center" wrapText="1"/>
    </xf>
    <xf numFmtId="0" fontId="54" fillId="0" borderId="22" xfId="0" applyFont="1" applyFill="1" applyBorder="1" applyAlignment="1">
      <alignment vertical="center" wrapText="1"/>
    </xf>
    <xf numFmtId="0" fontId="4" fillId="33" borderId="2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54" fillId="0" borderId="22" xfId="0" applyFont="1" applyBorder="1" applyAlignment="1">
      <alignment vertical="center" wrapText="1"/>
    </xf>
    <xf numFmtId="0" fontId="54" fillId="0" borderId="22" xfId="0" applyFont="1" applyBorder="1" applyAlignment="1">
      <alignment horizontal="center" vertical="center" wrapText="1"/>
    </xf>
    <xf numFmtId="0" fontId="0" fillId="0" borderId="22" xfId="0" applyBorder="1" applyAlignment="1">
      <alignment vertical="center"/>
    </xf>
    <xf numFmtId="0" fontId="54" fillId="33" borderId="26" xfId="0" applyFont="1" applyFill="1" applyBorder="1" applyAlignment="1">
      <alignment vertical="center" wrapText="1"/>
    </xf>
    <xf numFmtId="0" fontId="54" fillId="33" borderId="26" xfId="0" applyFont="1" applyFill="1" applyBorder="1" applyAlignment="1">
      <alignment horizontal="center" vertical="center" wrapText="1"/>
    </xf>
    <xf numFmtId="0" fontId="0" fillId="33" borderId="26" xfId="0" applyFill="1" applyBorder="1" applyAlignment="1">
      <alignment vertical="center"/>
    </xf>
    <xf numFmtId="0" fontId="0" fillId="0" borderId="32" xfId="0" applyBorder="1" applyAlignment="1">
      <alignment vertical="center"/>
    </xf>
    <xf numFmtId="43" fontId="20" fillId="0" borderId="0" xfId="0" applyNumberFormat="1" applyFont="1" applyAlignment="1">
      <alignment vertical="center" wrapText="1"/>
    </xf>
    <xf numFmtId="0" fontId="61"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8" xfId="0" applyFont="1" applyBorder="1" applyAlignment="1">
      <alignment horizontal="center" vertical="center"/>
    </xf>
    <xf numFmtId="43" fontId="20" fillId="0" borderId="32" xfId="0" applyNumberFormat="1" applyFont="1" applyBorder="1" applyAlignment="1">
      <alignment vertical="center" wrapText="1"/>
    </xf>
    <xf numFmtId="0" fontId="61" fillId="0" borderId="26" xfId="0" applyFont="1" applyBorder="1" applyAlignment="1">
      <alignment vertical="center" wrapText="1"/>
    </xf>
    <xf numFmtId="0" fontId="54" fillId="0" borderId="19" xfId="0" applyFont="1" applyBorder="1" applyAlignment="1">
      <alignment vertical="center" wrapText="1"/>
    </xf>
    <xf numFmtId="0" fontId="0" fillId="40" borderId="32" xfId="0" applyFill="1" applyBorder="1" applyAlignment="1">
      <alignment horizontal="center" vertical="center" wrapText="1"/>
    </xf>
    <xf numFmtId="14" fontId="61" fillId="0" borderId="10" xfId="0" applyNumberFormat="1" applyFont="1" applyBorder="1" applyAlignment="1">
      <alignment vertical="center" wrapText="1"/>
    </xf>
    <xf numFmtId="183" fontId="4" fillId="0" borderId="18" xfId="52" applyNumberFormat="1" applyFont="1" applyFill="1" applyBorder="1" applyAlignment="1" applyProtection="1">
      <alignment horizontal="right" vertical="center" wrapText="1"/>
      <protection/>
    </xf>
    <xf numFmtId="183" fontId="4" fillId="0" borderId="10" xfId="52" applyNumberFormat="1" applyFont="1" applyFill="1" applyBorder="1" applyAlignment="1" applyProtection="1">
      <alignment horizontal="right" vertical="center" wrapText="1"/>
      <protection/>
    </xf>
    <xf numFmtId="183" fontId="4" fillId="33" borderId="10" xfId="52" applyNumberFormat="1" applyFont="1" applyFill="1" applyBorder="1" applyAlignment="1" applyProtection="1">
      <alignment horizontal="right" vertical="center" wrapText="1"/>
      <protection/>
    </xf>
    <xf numFmtId="183" fontId="4" fillId="0" borderId="12" xfId="52" applyNumberFormat="1" applyFont="1" applyFill="1" applyBorder="1" applyAlignment="1" applyProtection="1">
      <alignment horizontal="right" vertical="center" wrapText="1"/>
      <protection/>
    </xf>
    <xf numFmtId="183" fontId="0" fillId="0" borderId="18" xfId="52" applyNumberFormat="1" applyFont="1" applyFill="1" applyBorder="1" applyAlignment="1" applyProtection="1">
      <alignment horizontal="right" vertical="center" wrapText="1"/>
      <protection/>
    </xf>
    <xf numFmtId="183" fontId="0" fillId="0" borderId="10" xfId="52" applyNumberFormat="1" applyFont="1" applyFill="1" applyBorder="1" applyAlignment="1" applyProtection="1">
      <alignment horizontal="right" vertical="center" wrapText="1"/>
      <protection/>
    </xf>
    <xf numFmtId="183" fontId="0" fillId="33" borderId="10" xfId="52" applyNumberFormat="1" applyFont="1" applyFill="1" applyBorder="1" applyAlignment="1" applyProtection="1">
      <alignment horizontal="right" vertical="center" wrapText="1"/>
      <protection/>
    </xf>
    <xf numFmtId="183" fontId="21" fillId="0" borderId="10" xfId="52" applyNumberFormat="1" applyFont="1" applyFill="1" applyBorder="1" applyAlignment="1" applyProtection="1">
      <alignment horizontal="right" vertical="center" wrapText="1"/>
      <protection/>
    </xf>
    <xf numFmtId="183" fontId="0" fillId="0" borderId="12" xfId="52" applyNumberFormat="1" applyFont="1" applyFill="1" applyBorder="1" applyAlignment="1" applyProtection="1">
      <alignment horizontal="right" vertical="center" wrapText="1"/>
      <protection/>
    </xf>
    <xf numFmtId="183" fontId="4" fillId="34" borderId="15" xfId="52" applyNumberFormat="1" applyFont="1" applyFill="1" applyBorder="1" applyAlignment="1" applyProtection="1">
      <alignment horizontal="right" vertical="center" wrapText="1"/>
      <protection/>
    </xf>
    <xf numFmtId="183" fontId="4" fillId="33" borderId="16" xfId="52" applyNumberFormat="1" applyFont="1" applyFill="1" applyBorder="1" applyAlignment="1" applyProtection="1">
      <alignment horizontal="right" vertical="center" wrapText="1"/>
      <protection/>
    </xf>
    <xf numFmtId="43" fontId="0" fillId="0" borderId="0" xfId="0" applyNumberFormat="1" applyAlignment="1">
      <alignment vertical="center"/>
    </xf>
    <xf numFmtId="43" fontId="0" fillId="0" borderId="0" xfId="0" applyNumberFormat="1" applyBorder="1" applyAlignment="1">
      <alignment vertical="center"/>
    </xf>
    <xf numFmtId="183" fontId="21" fillId="0" borderId="12" xfId="52" applyNumberFormat="1" applyFont="1" applyFill="1" applyBorder="1" applyAlignment="1" applyProtection="1">
      <alignment horizontal="center" vertical="center" wrapText="1"/>
      <protection/>
    </xf>
    <xf numFmtId="183" fontId="0" fillId="0" borderId="10" xfId="52" applyNumberFormat="1" applyFont="1" applyFill="1" applyBorder="1" applyAlignment="1" applyProtection="1">
      <alignment horizontal="center" vertical="center" wrapText="1"/>
      <protection/>
    </xf>
    <xf numFmtId="183" fontId="21" fillId="0" borderId="10" xfId="52" applyNumberFormat="1" applyFont="1" applyFill="1" applyBorder="1" applyAlignment="1" applyProtection="1">
      <alignment horizontal="center" vertical="center" wrapText="1"/>
      <protection/>
    </xf>
    <xf numFmtId="183" fontId="21" fillId="38" borderId="12" xfId="52" applyNumberFormat="1" applyFont="1" applyFill="1" applyBorder="1" applyAlignment="1" applyProtection="1">
      <alignment horizontal="center" vertical="center" wrapText="1"/>
      <protection/>
    </xf>
    <xf numFmtId="183" fontId="0" fillId="38" borderId="10" xfId="52" applyNumberFormat="1" applyFont="1" applyFill="1" applyBorder="1" applyAlignment="1" applyProtection="1">
      <alignment horizontal="center" vertical="center" wrapText="1"/>
      <protection/>
    </xf>
    <xf numFmtId="183" fontId="21" fillId="38" borderId="10" xfId="52" applyNumberFormat="1" applyFont="1" applyFill="1" applyBorder="1" applyAlignment="1" applyProtection="1">
      <alignment horizontal="center" vertical="center" wrapText="1"/>
      <protection/>
    </xf>
    <xf numFmtId="43" fontId="0" fillId="0" borderId="0" xfId="0" applyNumberFormat="1" applyBorder="1" applyAlignment="1">
      <alignment/>
    </xf>
    <xf numFmtId="0" fontId="1" fillId="0" borderId="0" xfId="0" applyFont="1" applyBorder="1" applyAlignment="1" applyProtection="1">
      <alignment horizontal="center" vertical="top" wrapText="1"/>
      <protection locked="0"/>
    </xf>
    <xf numFmtId="172" fontId="4" fillId="0" borderId="0" xfId="0" applyNumberFormat="1" applyFont="1" applyBorder="1" applyAlignment="1" applyProtection="1">
      <alignment horizontal="center"/>
      <protection locked="0"/>
    </xf>
    <xf numFmtId="0" fontId="5" fillId="0" borderId="0" xfId="0" applyFont="1" applyBorder="1" applyAlignment="1" applyProtection="1">
      <alignment horizontal="center"/>
      <protection locked="0"/>
    </xf>
    <xf numFmtId="0" fontId="19" fillId="0" borderId="26"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44" borderId="22" xfId="0" applyFont="1" applyFill="1" applyBorder="1" applyAlignment="1">
      <alignment horizontal="center" vertical="center"/>
    </xf>
    <xf numFmtId="0" fontId="11" fillId="33" borderId="1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 fillId="0" borderId="0" xfId="0" applyFont="1" applyBorder="1" applyAlignment="1">
      <alignment horizontal="center" vertical="center"/>
    </xf>
    <xf numFmtId="0" fontId="4" fillId="37" borderId="35"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35"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7" fillId="45"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2" fillId="0" borderId="0" xfId="0" applyFont="1" applyBorder="1" applyAlignment="1">
      <alignment horizontal="center" vertical="center"/>
    </xf>
    <xf numFmtId="0" fontId="4" fillId="45" borderId="38" xfId="0" applyFont="1" applyFill="1" applyBorder="1" applyAlignment="1">
      <alignment horizontal="center" vertical="center" wrapText="1"/>
    </xf>
    <xf numFmtId="0" fontId="27" fillId="46" borderId="10" xfId="0" applyFont="1" applyFill="1" applyBorder="1" applyAlignment="1">
      <alignment horizontal="center" vertical="center" wrapText="1"/>
    </xf>
    <xf numFmtId="0" fontId="37" fillId="0" borderId="26" xfId="0" applyFont="1" applyFill="1" applyBorder="1" applyAlignment="1">
      <alignment horizontal="left" vertical="center" wrapText="1"/>
    </xf>
    <xf numFmtId="0" fontId="0" fillId="33" borderId="22" xfId="0" applyFont="1" applyFill="1" applyBorder="1" applyAlignment="1">
      <alignment horizontal="left" vertical="center"/>
    </xf>
    <xf numFmtId="0" fontId="0" fillId="0" borderId="26" xfId="0" applyFont="1" applyFill="1" applyBorder="1" applyAlignment="1">
      <alignment horizontal="left" vertical="center"/>
    </xf>
    <xf numFmtId="0" fontId="0" fillId="34" borderId="10" xfId="0" applyFont="1" applyFill="1" applyBorder="1" applyAlignment="1">
      <alignment horizontal="left" vertical="center" wrapText="1"/>
    </xf>
    <xf numFmtId="0" fontId="9" fillId="34" borderId="10"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9" fillId="34" borderId="37" xfId="0" applyFont="1" applyFill="1" applyBorder="1" applyAlignment="1">
      <alignment horizontal="left" vertical="center" wrapText="1"/>
    </xf>
    <xf numFmtId="0" fontId="9" fillId="34" borderId="18" xfId="0" applyFont="1" applyFill="1" applyBorder="1" applyAlignment="1">
      <alignment horizontal="left" vertical="center" wrapText="1"/>
    </xf>
    <xf numFmtId="0" fontId="9" fillId="0" borderId="42" xfId="0" applyFont="1" applyBorder="1" applyAlignment="1">
      <alignment horizontal="center" vertical="center"/>
    </xf>
    <xf numFmtId="0" fontId="4" fillId="33" borderId="10"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10" xfId="0" applyFont="1" applyFill="1" applyBorder="1" applyAlignment="1">
      <alignment horizontal="left" vertical="center" wrapText="1"/>
    </xf>
    <xf numFmtId="175" fontId="1" fillId="0" borderId="43" xfId="0" applyNumberFormat="1" applyFont="1" applyBorder="1" applyAlignment="1">
      <alignment horizontal="center" vertical="center"/>
    </xf>
    <xf numFmtId="0" fontId="1" fillId="0" borderId="43" xfId="0" applyFont="1" applyBorder="1" applyAlignment="1">
      <alignment horizontal="center" vertical="center"/>
    </xf>
    <xf numFmtId="0" fontId="5" fillId="37" borderId="10" xfId="0" applyFont="1" applyFill="1" applyBorder="1" applyAlignment="1">
      <alignment horizontal="center" vertical="center" wrapText="1"/>
    </xf>
    <xf numFmtId="0" fontId="5" fillId="37" borderId="10" xfId="0" applyFont="1" applyFill="1" applyBorder="1" applyAlignment="1">
      <alignment horizontal="center" vertical="center"/>
    </xf>
    <xf numFmtId="0" fontId="35" fillId="37" borderId="10" xfId="0" applyFont="1" applyFill="1" applyBorder="1" applyAlignment="1">
      <alignment horizontal="center" vertical="center" wrapText="1"/>
    </xf>
    <xf numFmtId="49" fontId="5" fillId="37" borderId="10" xfId="52" applyNumberFormat="1" applyFont="1" applyFill="1" applyBorder="1" applyAlignment="1" applyProtection="1">
      <alignment horizontal="center" vertical="center" wrapText="1"/>
      <protection/>
    </xf>
    <xf numFmtId="0" fontId="17" fillId="0" borderId="30" xfId="0" applyFont="1" applyFill="1" applyBorder="1" applyAlignment="1">
      <alignment horizontal="center" vertical="center" wrapText="1"/>
    </xf>
    <xf numFmtId="0" fontId="17" fillId="0" borderId="10" xfId="0" applyFont="1" applyFill="1" applyBorder="1" applyAlignment="1">
      <alignment horizontal="center" vertical="center" wrapText="1"/>
    </xf>
    <xf numFmtId="10" fontId="4" fillId="33" borderId="31" xfId="50" applyNumberFormat="1" applyFont="1" applyFill="1" applyBorder="1" applyAlignment="1" applyProtection="1">
      <alignment horizontal="center" vertical="center"/>
      <protection/>
    </xf>
    <xf numFmtId="0" fontId="4" fillId="33" borderId="44" xfId="0" applyFont="1" applyFill="1" applyBorder="1" applyAlignment="1">
      <alignment horizontal="left" vertical="center"/>
    </xf>
    <xf numFmtId="0" fontId="4" fillId="0" borderId="35" xfId="0" applyFont="1" applyFill="1" applyBorder="1" applyAlignment="1">
      <alignment horizontal="center" vertical="center" wrapText="1"/>
    </xf>
    <xf numFmtId="0" fontId="1" fillId="0" borderId="0" xfId="0" applyFont="1" applyBorder="1" applyAlignment="1">
      <alignment horizontal="center"/>
    </xf>
    <xf numFmtId="0" fontId="4" fillId="0" borderId="31" xfId="0" applyFont="1" applyFill="1" applyBorder="1" applyAlignment="1">
      <alignment horizontal="center" vertical="center" wrapText="1"/>
    </xf>
    <xf numFmtId="0" fontId="4" fillId="33" borderId="45" xfId="0" applyFont="1" applyFill="1" applyBorder="1" applyAlignment="1">
      <alignment horizontal="left" vertical="center"/>
    </xf>
    <xf numFmtId="0" fontId="4" fillId="0" borderId="45" xfId="0" applyFont="1" applyFill="1" applyBorder="1" applyAlignment="1">
      <alignment horizontal="left" vertical="center"/>
    </xf>
    <xf numFmtId="0" fontId="47" fillId="37" borderId="10" xfId="0" applyFont="1" applyFill="1" applyBorder="1" applyAlignment="1">
      <alignment horizontal="center" vertical="center" wrapText="1"/>
    </xf>
    <xf numFmtId="0" fontId="47" fillId="37" borderId="19" xfId="0" applyFont="1" applyFill="1" applyBorder="1" applyAlignment="1">
      <alignment horizontal="center" vertical="center" wrapText="1"/>
    </xf>
    <xf numFmtId="0" fontId="46" fillId="0" borderId="43" xfId="0" applyFont="1" applyBorder="1" applyAlignment="1">
      <alignment vertical="center" wrapText="1"/>
    </xf>
    <xf numFmtId="0" fontId="1" fillId="0" borderId="0" xfId="0" applyFont="1" applyBorder="1" applyAlignment="1">
      <alignment horizontal="center" vertical="center" wrapText="1"/>
    </xf>
    <xf numFmtId="39" fontId="0" fillId="0" borderId="0" xfId="0" applyNumberFormat="1" applyAlignment="1">
      <alignment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dxfs count="6">
    <dxf>
      <font>
        <b val="0"/>
        <color indexed="10"/>
      </font>
    </dxf>
    <dxf>
      <font>
        <b val="0"/>
        <color indexed="10"/>
      </font>
    </dxf>
    <dxf>
      <font>
        <b val="0"/>
        <color indexed="10"/>
      </font>
    </dxf>
    <dxf>
      <font>
        <b val="0"/>
        <color indexed="10"/>
      </font>
    </dxf>
    <dxf>
      <font>
        <b val="0"/>
        <color indexed="10"/>
      </font>
    </dxf>
    <dxf>
      <font>
        <b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00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4BD5E"/>
      <rgbColor rgb="00003366"/>
      <rgbColor rgb="00339966"/>
      <rgbColor rgb="00003300"/>
      <rgbColor rgb="00333300"/>
      <rgbColor rgb="00993300"/>
      <rgbColor rgb="00993366"/>
      <rgbColor rgb="002323D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95250</xdr:rowOff>
    </xdr:from>
    <xdr:to>
      <xdr:col>3</xdr:col>
      <xdr:colOff>114300</xdr:colOff>
      <xdr:row>4</xdr:row>
      <xdr:rowOff>133350</xdr:rowOff>
    </xdr:to>
    <xdr:pic>
      <xdr:nvPicPr>
        <xdr:cNvPr id="1" name="Picture 2"/>
        <xdr:cNvPicPr preferRelativeResize="1">
          <a:picLocks noChangeAspect="1"/>
        </xdr:cNvPicPr>
      </xdr:nvPicPr>
      <xdr:blipFill>
        <a:blip r:embed="rId1"/>
        <a:stretch>
          <a:fillRect/>
        </a:stretch>
      </xdr:blipFill>
      <xdr:spPr>
        <a:xfrm>
          <a:off x="200025" y="95250"/>
          <a:ext cx="1743075" cy="685800"/>
        </a:xfrm>
        <a:prstGeom prst="rect">
          <a:avLst/>
        </a:prstGeom>
        <a:noFill/>
        <a:ln w="9525" cmpd="sng">
          <a:noFill/>
        </a:ln>
      </xdr:spPr>
    </xdr:pic>
    <xdr:clientData/>
  </xdr:twoCellAnchor>
  <xdr:twoCellAnchor>
    <xdr:from>
      <xdr:col>4</xdr:col>
      <xdr:colOff>152400</xdr:colOff>
      <xdr:row>0</xdr:row>
      <xdr:rowOff>133350</xdr:rowOff>
    </xdr:from>
    <xdr:to>
      <xdr:col>5</xdr:col>
      <xdr:colOff>219075</xdr:colOff>
      <xdr:row>5</xdr:row>
      <xdr:rowOff>95250</xdr:rowOff>
    </xdr:to>
    <xdr:pic>
      <xdr:nvPicPr>
        <xdr:cNvPr id="2" name="Picture 5"/>
        <xdr:cNvPicPr preferRelativeResize="1">
          <a:picLocks noChangeAspect="1"/>
        </xdr:cNvPicPr>
      </xdr:nvPicPr>
      <xdr:blipFill>
        <a:blip r:embed="rId2"/>
        <a:stretch>
          <a:fillRect/>
        </a:stretch>
      </xdr:blipFill>
      <xdr:spPr>
        <a:xfrm>
          <a:off x="2590800" y="133350"/>
          <a:ext cx="67627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uzado\seges\PROMOEX\oficio\Oficios%20ao%20Cons.%20LUIS%20SERGIO\3%20Projetos\2%20Conclu&#237;dos\DF%20Minist&#233;rio%20do%20Planejamento\Administra&#231;&#227;o\Relat&#243;rios%20dos%20Produtos\PNAGE%20POA%20-%20Versao%20Revista%20Plano%20de%20Contas%2001Ago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ISTEMA%20DE%20CONTROLE%20DA%20EXECU&#199;&#195;O%20FINANCEIRA%20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OMPANHAMENTO%20PROMOEX%202010%20revis&#227;o%20out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SC%20Relatorio%20de%20Progresso%202&#186;%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Justificativa"/>
      <sheetName val="Parâmetros"/>
      <sheetName val="Comp 1"/>
      <sheetName val="Comp A"/>
      <sheetName val="Comp 2"/>
      <sheetName val="Comp 3"/>
      <sheetName val="Comp 4"/>
      <sheetName val="Comp 5"/>
      <sheetName val="Comp 6"/>
      <sheetName val="Adm Projeto"/>
      <sheetName val="Monit&amp;Avaliação"/>
      <sheetName val="Consolidação 1"/>
      <sheetName val="Consolidação 2"/>
    </sheetNames>
    <sheetDataSet>
      <sheetData sheetId="2">
        <row r="8">
          <cell r="C8" t="str">
            <v>Rafaela</v>
          </cell>
        </row>
        <row r="9">
          <cell r="C9" t="str">
            <v>Marcos</v>
          </cell>
        </row>
        <row r="10">
          <cell r="C10" t="str">
            <v>COAF</v>
          </cell>
        </row>
        <row r="11">
          <cell r="C11" t="str">
            <v>Teste</v>
          </cell>
        </row>
        <row r="12">
          <cell r="C12" t="str">
            <v>Nélly</v>
          </cell>
        </row>
        <row r="13">
          <cell r="C13" t="str">
            <v>Eugenio</v>
          </cell>
        </row>
        <row r="14">
          <cell r="C14" t="str">
            <v>Tadeu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P BID"/>
      <sheetName val="TCESC"/>
      <sheetName val="CEF 2006"/>
      <sheetName val="BESC 2006"/>
      <sheetName val="PROGRAMAÇÃO MP"/>
      <sheetName val="CEF 2007 1º PT"/>
      <sheetName val="BESC 2007 1º PT"/>
      <sheetName val="Plan3"/>
      <sheetName val="CEF 2008"/>
      <sheetName val="BB 2008"/>
      <sheetName val="JULHO DE 2010"/>
      <sheetName val="JULHO DE 2010 (2)"/>
      <sheetName val="JULHO2010"/>
      <sheetName val="BESC 2007"/>
      <sheetName val="CONTA GERAL 2008"/>
      <sheetName val="CONVÊNIO MP BID"/>
      <sheetName val="REVISÃO SITE PROMOEX"/>
      <sheetName val="II MODULO"/>
      <sheetName val="IV MODULO"/>
      <sheetName val="V MODULO"/>
      <sheetName val="IX FENASTC"/>
      <sheetName val="REUNIÃO GT 1"/>
      <sheetName val="REUNIÃO GT AVALIAÇÃO"/>
      <sheetName val="REUNIÃO TÉCNICA SALOMÃO"/>
      <sheetName val="COMPRASNET"/>
      <sheetName val="I FORUM PROMOEX"/>
      <sheetName val="II FORUM PROMOEX"/>
      <sheetName val="III FORUM PROMOEX"/>
      <sheetName val="I SIMPÓSIO TÉCNICO"/>
      <sheetName val="CONVÊNIO ATRICON 2006"/>
      <sheetName val="CONVÊNIO IRB 2006"/>
      <sheetName val="VISITA TÉCNICA TCERS"/>
      <sheetName val="VISITA TÉCNICA TCESP"/>
      <sheetName val="REUNIÃO GT 2"/>
      <sheetName val="ENCONTRO TI  12_2006"/>
      <sheetName val="REUNIÃO GT 3"/>
      <sheetName val="I SEMINÁRIO ATRICON"/>
      <sheetName val="REUNIÃO C MP 02_2007"/>
      <sheetName val="I REUNIÃO COMITÊ 2007"/>
      <sheetName val="REUNIÃO  MP BID PROGRAMAÇÃO2007"/>
      <sheetName val="REUNIÃO TÉCNICA TI SALVADOR2007"/>
      <sheetName val="REUNIÃO PREP. IV FÓRUM IRB 2007"/>
      <sheetName val="REUNIÃO TÉCNICA GRUPO TI CEDASC"/>
      <sheetName val="REUNIÃO TÉC. GRUPO TI DF 2007 "/>
      <sheetName val="Exposição Servidores TCU"/>
      <sheetName val="Exposição Ministro STJ ao TCESC"/>
      <sheetName val="CURSO ESAF AUD OP 1ª ETAPA"/>
      <sheetName val="Exposição Servidora TCDF"/>
      <sheetName val="PLANEJAMENTO ESTRAT"/>
      <sheetName val="matriz 11"/>
      <sheetName val="matriz 11 (3)"/>
      <sheetName val="Plan1"/>
      <sheetName val="Plan2"/>
      <sheetName val="CGU POUPANÇA"/>
    </sheetNames>
    <sheetDataSet>
      <sheetData sheetId="8">
        <row r="1030">
          <cell r="C1030">
            <v>524.55</v>
          </cell>
        </row>
        <row r="1031">
          <cell r="C1031">
            <v>13334.599999999999</v>
          </cell>
        </row>
        <row r="1032">
          <cell r="C1032">
            <v>40921.83</v>
          </cell>
        </row>
        <row r="1033">
          <cell r="C1033">
            <v>22354.499999999996</v>
          </cell>
        </row>
        <row r="1034">
          <cell r="C1034">
            <v>60723.54000000003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ÇAMENTO PROMOEX 2006"/>
      <sheetName val="ORÇAMENTO PROMOEX 2007"/>
      <sheetName val="ORÇAMENTO PROMOEX 2007 (2)"/>
      <sheetName val="COMPONENTE BID"/>
      <sheetName val="Plan1"/>
      <sheetName val="Plan1 (2)"/>
      <sheetName val=" PROMOEX 2007 prestação 1º"/>
      <sheetName val="EXECUÇÃO PROMOEX 2007"/>
      <sheetName val="RELAT PROG 2007 - 2"/>
      <sheetName val="COMPONENTE BID execução 2007"/>
      <sheetName val="EXECUÇÃO PROMOEX 2008"/>
      <sheetName val="EXECUÇÃO PROMOEX 2007 1º semest"/>
      <sheetName val="EXECUÇÃO PROMOEX 2009"/>
      <sheetName val="EXECUÇÃO PROMOEX 2008 FIXO"/>
      <sheetName val="2º semestre 2008"/>
      <sheetName val="REVISÃO POA 2008 "/>
      <sheetName val="POA 2008"/>
      <sheetName val="ORÇAMENTO 2008"/>
      <sheetName val="PROJETO 2008 - 2009"/>
      <sheetName val="COMPONENTE BID execução 2008"/>
      <sheetName val="EXECUÇÃO PROMOEX 2009 (2)"/>
      <sheetName val="EXECUÇÃO PROMOEX 2009 POA 2010 "/>
      <sheetName val="PROMOEX 2009 POA 2010 FINAL "/>
      <sheetName val="ESTUDO 2010"/>
      <sheetName val="COMPONENTE BID execução 2009"/>
      <sheetName val="MARCO OPERACIONAL2008"/>
      <sheetName val="EXECUÇÃO PROMOEX 2010"/>
      <sheetName val="EXECUÇÃO PROMOEX 2011"/>
      <sheetName val="2010 revisão p jan2011 "/>
      <sheetName val="ORÇAMENTO 2011"/>
      <sheetName val="REVISÃO PROMOEX 2011"/>
      <sheetName val="EXECUÇÃO PROMOEX 2010 (2)"/>
      <sheetName val="COMPONENTE BID execução 2010"/>
      <sheetName val="MARCO OPERACIONAL2009"/>
      <sheetName val="MARCO OPERACIONAL2010"/>
      <sheetName val="ORÇAMENTO 2009"/>
      <sheetName val="ORÇAMENTO 2010"/>
      <sheetName val="convênios"/>
      <sheetName val="ORÇAMENTO PROMOEX 2007 (3)"/>
      <sheetName val="Plan3 (2)"/>
      <sheetName val="ALT ORÇAMENTÁRIA"/>
      <sheetName val="ALT ORÇAMENTÁRIA (2)"/>
      <sheetName val="ALT ORÇAMENTÁRIA (3)"/>
      <sheetName val="Plan2"/>
      <sheetName val="Plan3"/>
      <sheetName val="Plan4"/>
    </sheetNames>
    <sheetDataSet>
      <sheetData sheetId="26">
        <row r="1787">
          <cell r="AE1787">
            <v>962.5</v>
          </cell>
        </row>
        <row r="2202">
          <cell r="AE2202">
            <v>2380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CAPA"/>
      <sheetName val="2 - Justificativa "/>
      <sheetName val="3- Orçamento Global "/>
      <sheetName val="3A Rendimento Auferido x Rendim"/>
      <sheetName val="4- Fisico  Progr "/>
      <sheetName val="5 -Financeiro Progr e Exec"/>
      <sheetName val="6-Rel Aquisições e Contratações"/>
      <sheetName val="7-Relação de Bens"/>
    </sheetNames>
    <sheetDataSet>
      <sheetData sheetId="2">
        <row r="21">
          <cell r="G21">
            <v>82905</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J55"/>
  <sheetViews>
    <sheetView tabSelected="1" zoomScalePageLayoutView="0" workbookViewId="0" topLeftCell="A1">
      <selection activeCell="E31" sqref="E31"/>
    </sheetView>
  </sheetViews>
  <sheetFormatPr defaultColWidth="9.140625" defaultRowHeight="12.75"/>
  <cols>
    <col min="9" max="9" width="0" style="0" hidden="1" customWidth="1"/>
  </cols>
  <sheetData>
    <row r="7" spans="1:10" ht="12.75">
      <c r="A7" s="1"/>
      <c r="B7" s="1"/>
      <c r="C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12.75">
      <c r="A14" s="1"/>
      <c r="B14" s="1"/>
      <c r="C14" s="1"/>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G20" s="1"/>
      <c r="H20" s="1"/>
      <c r="I20" s="1"/>
      <c r="J20" s="1"/>
    </row>
    <row r="21" spans="1:10" ht="24" customHeight="1">
      <c r="A21" s="1"/>
      <c r="B21" s="276" t="s">
        <v>201</v>
      </c>
      <c r="C21" s="276"/>
      <c r="D21" s="276"/>
      <c r="E21" s="276"/>
      <c r="F21" s="276"/>
      <c r="G21" s="276"/>
      <c r="H21" s="276"/>
      <c r="I21" s="1"/>
      <c r="J21" s="1"/>
    </row>
    <row r="22" spans="1:10" ht="23.25" customHeight="1">
      <c r="A22" s="1"/>
      <c r="B22" s="276"/>
      <c r="C22" s="276"/>
      <c r="D22" s="276"/>
      <c r="E22" s="276"/>
      <c r="F22" s="276"/>
      <c r="G22" s="276"/>
      <c r="H22" s="276"/>
      <c r="I22" s="1"/>
      <c r="J22" s="1"/>
    </row>
    <row r="23" spans="1:10" ht="21.75" customHeight="1">
      <c r="A23" s="1"/>
      <c r="B23" s="276"/>
      <c r="C23" s="276"/>
      <c r="D23" s="276"/>
      <c r="E23" s="276"/>
      <c r="F23" s="276"/>
      <c r="G23" s="276"/>
      <c r="H23" s="276"/>
      <c r="I23" s="1"/>
      <c r="J23" s="1"/>
    </row>
    <row r="24" spans="1:10" ht="30.75" customHeight="1">
      <c r="A24" s="1"/>
      <c r="B24" s="276"/>
      <c r="C24" s="276"/>
      <c r="D24" s="276"/>
      <c r="E24" s="276"/>
      <c r="F24" s="276"/>
      <c r="G24" s="276"/>
      <c r="H24" s="276"/>
      <c r="I24" s="1"/>
      <c r="J24" s="1"/>
    </row>
    <row r="25" spans="1:10" ht="12.75">
      <c r="A25" s="1"/>
      <c r="B25" s="1"/>
      <c r="C25" s="1"/>
      <c r="D25" s="1"/>
      <c r="E25" s="1"/>
      <c r="F25" s="1"/>
      <c r="G25" s="1"/>
      <c r="H25" s="1"/>
      <c r="I25" s="1"/>
      <c r="J25" s="1"/>
    </row>
    <row r="26" spans="1:10" ht="12.75">
      <c r="A26" s="1"/>
      <c r="B26" s="1"/>
      <c r="C26" s="1"/>
      <c r="D26" s="1"/>
      <c r="E26" s="1"/>
      <c r="F26" s="1"/>
      <c r="G26" s="1"/>
      <c r="H26" s="1"/>
      <c r="I26" s="1"/>
      <c r="J26" s="1"/>
    </row>
    <row r="27" spans="1:10" ht="12.75">
      <c r="A27" s="1"/>
      <c r="B27" s="1"/>
      <c r="C27" s="1"/>
      <c r="D27" s="277"/>
      <c r="E27" s="277"/>
      <c r="F27" s="277"/>
      <c r="G27" s="1"/>
      <c r="H27" s="1"/>
      <c r="I27" s="1"/>
      <c r="J27" s="1"/>
    </row>
    <row r="28" spans="1:10" ht="12.75">
      <c r="A28" s="1"/>
      <c r="B28" s="1"/>
      <c r="C28" s="1"/>
      <c r="D28" s="1"/>
      <c r="E28" s="1"/>
      <c r="F28" s="1"/>
      <c r="G28" s="1"/>
      <c r="H28" s="1"/>
      <c r="I28" s="1"/>
      <c r="J28" s="1"/>
    </row>
    <row r="29" spans="1:10" ht="12.75">
      <c r="A29" s="1"/>
      <c r="B29" s="1"/>
      <c r="C29" s="1"/>
      <c r="D29" s="1"/>
      <c r="E29" s="1"/>
      <c r="F29" s="1"/>
      <c r="G29" s="1"/>
      <c r="H29" s="1"/>
      <c r="I29" s="1"/>
      <c r="J29" s="1"/>
    </row>
    <row r="30" spans="1:10" ht="12.75">
      <c r="A30" s="1"/>
      <c r="B30" s="1"/>
      <c r="C30" s="1"/>
      <c r="D30" s="1"/>
      <c r="E30" s="1"/>
      <c r="F30" s="1"/>
      <c r="G30" s="1"/>
      <c r="H30" s="1"/>
      <c r="I30" s="1"/>
      <c r="J30" s="1"/>
    </row>
    <row r="31" spans="1:10" ht="18">
      <c r="A31" s="1"/>
      <c r="B31" s="2"/>
      <c r="C31" s="2"/>
      <c r="D31" s="2"/>
      <c r="E31" s="2"/>
      <c r="F31" s="2"/>
      <c r="G31" s="2"/>
      <c r="H31" s="2"/>
      <c r="I31" s="1"/>
      <c r="J31" s="1"/>
    </row>
    <row r="32" spans="1:10" ht="18" customHeight="1">
      <c r="A32" s="1"/>
      <c r="B32" s="276"/>
      <c r="C32" s="276"/>
      <c r="D32" s="276"/>
      <c r="E32" s="276"/>
      <c r="F32" s="276"/>
      <c r="G32" s="276"/>
      <c r="H32" s="276"/>
      <c r="I32" s="1"/>
      <c r="J32" s="1"/>
    </row>
    <row r="33" spans="1:10" ht="12.75">
      <c r="A33" s="1"/>
      <c r="B33" s="1"/>
      <c r="C33" s="1"/>
      <c r="D33" s="1"/>
      <c r="E33" s="1"/>
      <c r="F33" s="1"/>
      <c r="G33" s="1"/>
      <c r="H33" s="1"/>
      <c r="I33" s="1"/>
      <c r="J33" s="1"/>
    </row>
    <row r="34" spans="1:10" ht="12.75">
      <c r="A34" s="1"/>
      <c r="B34" s="1"/>
      <c r="C34" s="1"/>
      <c r="D34" s="1"/>
      <c r="E34" s="1"/>
      <c r="F34" s="1"/>
      <c r="G34" s="1"/>
      <c r="H34" s="1"/>
      <c r="I34" s="1"/>
      <c r="J34" s="1"/>
    </row>
    <row r="35" spans="1:10" ht="12.75">
      <c r="A35" s="1"/>
      <c r="B35" s="1"/>
      <c r="C35" s="1"/>
      <c r="D35" s="1"/>
      <c r="E35" s="1"/>
      <c r="F35" s="1"/>
      <c r="G35" s="1"/>
      <c r="H35" s="1"/>
      <c r="I35" s="1"/>
      <c r="J35" s="1"/>
    </row>
    <row r="36" spans="1:10" ht="12.75">
      <c r="A36" s="1"/>
      <c r="B36" s="1"/>
      <c r="C36" s="1"/>
      <c r="D36" s="1"/>
      <c r="E36" s="1"/>
      <c r="F36" s="1"/>
      <c r="G36" s="1"/>
      <c r="H36" s="1"/>
      <c r="I36" s="1"/>
      <c r="J36" s="1"/>
    </row>
    <row r="37" spans="1:10" ht="12.75">
      <c r="A37" s="1"/>
      <c r="B37" s="1"/>
      <c r="C37" s="1"/>
      <c r="D37" s="1"/>
      <c r="E37" s="1"/>
      <c r="F37" s="1"/>
      <c r="G37" s="1"/>
      <c r="H37" s="1"/>
      <c r="I37" s="1"/>
      <c r="J37" s="1"/>
    </row>
    <row r="38" spans="1:10" ht="12.75">
      <c r="A38" s="1"/>
      <c r="B38" s="1"/>
      <c r="C38" s="1"/>
      <c r="D38" s="1"/>
      <c r="E38" s="1"/>
      <c r="F38" s="1"/>
      <c r="G38" s="1"/>
      <c r="H38" s="1"/>
      <c r="I38" s="1"/>
      <c r="J38" s="1"/>
    </row>
    <row r="39" spans="1:10" ht="12.75">
      <c r="A39" s="1"/>
      <c r="B39" s="1"/>
      <c r="C39" s="1"/>
      <c r="D39" s="1"/>
      <c r="E39" s="1"/>
      <c r="F39" s="1"/>
      <c r="G39" s="1"/>
      <c r="H39" s="1"/>
      <c r="I39" s="1"/>
      <c r="J39" s="1"/>
    </row>
    <row r="40" spans="1:10" ht="12.75">
      <c r="A40" s="1"/>
      <c r="B40" s="1"/>
      <c r="C40" s="1"/>
      <c r="D40" s="1"/>
      <c r="E40" s="1"/>
      <c r="F40" s="1"/>
      <c r="G40" s="1"/>
      <c r="H40" s="1"/>
      <c r="I40" s="1"/>
      <c r="J40" s="1"/>
    </row>
    <row r="41" spans="1:10" ht="12.75">
      <c r="A41" s="1"/>
      <c r="B41" s="1"/>
      <c r="C41" s="1"/>
      <c r="D41" s="1"/>
      <c r="E41" s="1"/>
      <c r="F41" s="1"/>
      <c r="G41" s="1"/>
      <c r="H41" s="1"/>
      <c r="I41" s="1"/>
      <c r="J41" s="1"/>
    </row>
    <row r="42" spans="1:10" ht="12.75">
      <c r="A42" s="1"/>
      <c r="B42" s="1"/>
      <c r="C42" s="1"/>
      <c r="D42" s="1"/>
      <c r="E42" s="1"/>
      <c r="F42" s="1"/>
      <c r="G42" s="1"/>
      <c r="H42" s="1"/>
      <c r="I42" s="1"/>
      <c r="J42" s="1"/>
    </row>
    <row r="43" spans="1:10" ht="12.75">
      <c r="A43" s="1"/>
      <c r="B43" s="1"/>
      <c r="C43" s="1"/>
      <c r="D43" s="1"/>
      <c r="E43" s="1"/>
      <c r="F43" s="1"/>
      <c r="G43" s="1"/>
      <c r="H43" s="1"/>
      <c r="I43" s="1"/>
      <c r="J43" s="1"/>
    </row>
    <row r="44" spans="1:10" ht="15.75">
      <c r="A44" s="1"/>
      <c r="B44" s="278"/>
      <c r="C44" s="278"/>
      <c r="D44" s="278"/>
      <c r="E44" s="278"/>
      <c r="F44" s="278"/>
      <c r="G44" s="278"/>
      <c r="H44" s="278"/>
      <c r="I44" s="1"/>
      <c r="J44" s="1"/>
    </row>
    <row r="45" spans="1:10" ht="12.75">
      <c r="A45" s="1"/>
      <c r="B45" s="1"/>
      <c r="C45" s="1"/>
      <c r="D45" s="1"/>
      <c r="E45" s="1"/>
      <c r="F45" s="1"/>
      <c r="G45" s="1"/>
      <c r="H45" s="1"/>
      <c r="I45" s="1"/>
      <c r="J45" s="1"/>
    </row>
    <row r="46" spans="1:10" ht="12.75">
      <c r="A46" s="1"/>
      <c r="B46" s="1"/>
      <c r="C46" s="1"/>
      <c r="D46" s="1"/>
      <c r="E46" s="1"/>
      <c r="F46" s="1"/>
      <c r="G46" s="1"/>
      <c r="H46" s="1"/>
      <c r="I46" s="1"/>
      <c r="J46" s="1"/>
    </row>
    <row r="47" spans="1:10" ht="12.75">
      <c r="A47" s="1"/>
      <c r="B47" s="1"/>
      <c r="C47" s="1"/>
      <c r="D47" s="1"/>
      <c r="E47" s="1"/>
      <c r="F47" s="1"/>
      <c r="G47" s="1"/>
      <c r="H47" s="1"/>
      <c r="I47" s="1"/>
      <c r="J47" s="1"/>
    </row>
    <row r="48" spans="1:10" ht="12.75">
      <c r="A48" s="1"/>
      <c r="B48" s="1"/>
      <c r="C48" s="1"/>
      <c r="D48" s="1"/>
      <c r="E48" s="1"/>
      <c r="F48" s="1"/>
      <c r="G48" s="1"/>
      <c r="H48" s="1"/>
      <c r="I48" s="1"/>
      <c r="J48" s="1"/>
    </row>
    <row r="49" spans="1:10" ht="12.75">
      <c r="A49" s="1"/>
      <c r="B49" s="1"/>
      <c r="C49" s="1"/>
      <c r="D49" s="1"/>
      <c r="E49" s="1"/>
      <c r="F49" s="1"/>
      <c r="G49" s="1"/>
      <c r="H49" s="1"/>
      <c r="I49" s="1"/>
      <c r="J49" s="1"/>
    </row>
    <row r="50" spans="1:10" ht="12.75">
      <c r="A50" s="1"/>
      <c r="B50" s="1"/>
      <c r="C50" s="1"/>
      <c r="D50" s="1"/>
      <c r="E50" s="1"/>
      <c r="F50" s="1"/>
      <c r="G50" s="1"/>
      <c r="H50" s="1"/>
      <c r="I50" s="1"/>
      <c r="J50" s="1"/>
    </row>
    <row r="51" spans="1:10" ht="12.75">
      <c r="A51" s="1"/>
      <c r="B51" s="1"/>
      <c r="C51" s="1"/>
      <c r="D51" s="1"/>
      <c r="E51" s="1"/>
      <c r="F51" s="1"/>
      <c r="G51" s="1"/>
      <c r="H51" s="1"/>
      <c r="I51" s="1"/>
      <c r="J51" s="1"/>
    </row>
    <row r="52" spans="1:10" ht="12.75">
      <c r="A52" s="1"/>
      <c r="B52" s="1"/>
      <c r="C52" s="1"/>
      <c r="D52" s="1"/>
      <c r="E52" s="1"/>
      <c r="F52" s="1"/>
      <c r="G52" s="1"/>
      <c r="H52" s="1"/>
      <c r="I52" s="1"/>
      <c r="J52" s="1"/>
    </row>
    <row r="53" spans="1:10" ht="12.75">
      <c r="A53" s="1"/>
      <c r="B53" s="1"/>
      <c r="C53" s="1"/>
      <c r="D53" s="1"/>
      <c r="E53" s="1"/>
      <c r="F53" s="1"/>
      <c r="G53" s="1"/>
      <c r="H53" s="1"/>
      <c r="I53" s="1"/>
      <c r="J53" s="1"/>
    </row>
    <row r="54" spans="1:10" ht="12.75">
      <c r="A54" s="1"/>
      <c r="B54" s="1"/>
      <c r="C54" s="1"/>
      <c r="D54" s="1"/>
      <c r="E54" s="1"/>
      <c r="F54" s="1"/>
      <c r="G54" s="1"/>
      <c r="H54" s="1"/>
      <c r="I54" s="1"/>
      <c r="J54" s="1"/>
    </row>
    <row r="55" spans="1:10" ht="12.75">
      <c r="A55" s="1"/>
      <c r="B55" s="1"/>
      <c r="C55" s="1"/>
      <c r="D55" s="1"/>
      <c r="E55" s="1"/>
      <c r="F55" s="1"/>
      <c r="G55" s="1"/>
      <c r="H55" s="1"/>
      <c r="I55" s="1"/>
      <c r="J55" s="1"/>
    </row>
  </sheetData>
  <sheetProtection selectLockedCells="1" selectUnlockedCells="1"/>
  <mergeCells count="4">
    <mergeCell ref="B21:H24"/>
    <mergeCell ref="D27:F27"/>
    <mergeCell ref="B32:H32"/>
    <mergeCell ref="B44:H44"/>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31"/>
  <sheetViews>
    <sheetView zoomScalePageLayoutView="0" workbookViewId="0" topLeftCell="A1">
      <selection activeCell="A10" sqref="A10"/>
    </sheetView>
  </sheetViews>
  <sheetFormatPr defaultColWidth="9.140625" defaultRowHeight="12.75"/>
  <cols>
    <col min="1" max="1" width="99.57421875" style="3" customWidth="1"/>
    <col min="2" max="16384" width="9.140625" style="3" customWidth="1"/>
  </cols>
  <sheetData>
    <row r="1" ht="27.75" customHeight="1">
      <c r="A1" s="4" t="s">
        <v>0</v>
      </c>
    </row>
    <row r="2" ht="21.75" customHeight="1">
      <c r="A2" s="5" t="s">
        <v>1</v>
      </c>
    </row>
    <row r="3" ht="126.75" customHeight="1">
      <c r="A3" s="4" t="s">
        <v>608</v>
      </c>
    </row>
    <row r="4" ht="33.75" customHeight="1">
      <c r="A4" s="6" t="s">
        <v>2</v>
      </c>
    </row>
    <row r="5" ht="25.5">
      <c r="A5" s="7" t="s">
        <v>3</v>
      </c>
    </row>
    <row r="6" ht="87" customHeight="1">
      <c r="A6" s="8" t="s">
        <v>540</v>
      </c>
    </row>
    <row r="7" ht="28.5" customHeight="1">
      <c r="A7" s="7" t="s">
        <v>4</v>
      </c>
    </row>
    <row r="8" ht="91.5" customHeight="1">
      <c r="A8" s="8" t="s">
        <v>540</v>
      </c>
    </row>
    <row r="9" ht="25.5">
      <c r="A9" s="7" t="s">
        <v>5</v>
      </c>
    </row>
    <row r="10" ht="75" customHeight="1">
      <c r="A10" s="8" t="s">
        <v>540</v>
      </c>
    </row>
    <row r="11" ht="26.25" customHeight="1">
      <c r="A11" s="9" t="s">
        <v>6</v>
      </c>
    </row>
    <row r="12" ht="25.5">
      <c r="A12" s="7" t="s">
        <v>7</v>
      </c>
    </row>
    <row r="13" ht="131.25" customHeight="1">
      <c r="A13" s="10" t="s">
        <v>609</v>
      </c>
    </row>
    <row r="14" ht="12.75">
      <c r="A14" s="7" t="s">
        <v>8</v>
      </c>
    </row>
    <row r="15" ht="78.75" customHeight="1">
      <c r="A15" s="10" t="s">
        <v>610</v>
      </c>
    </row>
    <row r="16" ht="21.75" customHeight="1">
      <c r="A16" s="7" t="s">
        <v>9</v>
      </c>
    </row>
    <row r="17" ht="100.5" customHeight="1">
      <c r="A17" s="10" t="s">
        <v>541</v>
      </c>
    </row>
    <row r="18" ht="20.25" customHeight="1">
      <c r="A18" s="7" t="s">
        <v>10</v>
      </c>
    </row>
    <row r="19" ht="70.5" customHeight="1">
      <c r="A19" s="11" t="s">
        <v>542</v>
      </c>
    </row>
    <row r="20" ht="22.5" customHeight="1">
      <c r="A20" s="7" t="s">
        <v>11</v>
      </c>
    </row>
    <row r="21" ht="68.25" customHeight="1">
      <c r="A21" s="11" t="s">
        <v>611</v>
      </c>
    </row>
    <row r="22" ht="18" customHeight="1">
      <c r="A22" s="7" t="s">
        <v>12</v>
      </c>
    </row>
    <row r="23" ht="66" customHeight="1">
      <c r="A23" s="11" t="s">
        <v>612</v>
      </c>
    </row>
    <row r="24" ht="21" customHeight="1">
      <c r="A24" s="12" t="s">
        <v>13</v>
      </c>
    </row>
    <row r="25" ht="12.75">
      <c r="A25" s="11"/>
    </row>
    <row r="26" ht="21.75" customHeight="1">
      <c r="A26" s="11"/>
    </row>
    <row r="27" ht="12.75" customHeight="1" hidden="1">
      <c r="A27" s="11"/>
    </row>
    <row r="28" ht="12.75" customHeight="1" hidden="1">
      <c r="A28" s="11"/>
    </row>
    <row r="29" ht="12.75" customHeight="1" hidden="1">
      <c r="A29" s="11"/>
    </row>
    <row r="30" ht="12.75" customHeight="1" hidden="1">
      <c r="A30" s="11"/>
    </row>
    <row r="31" ht="12.75" customHeight="1" hidden="1">
      <c r="A31" s="11"/>
    </row>
  </sheetData>
  <sheetProtection selectLockedCells="1" selectUnlockedCells="1"/>
  <printOptions/>
  <pageMargins left="0.4" right="0.1597222222222222" top="0.4701388888888889" bottom="0.6097222222222223"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BX27"/>
  <sheetViews>
    <sheetView zoomScaleSheetLayoutView="75" zoomScalePageLayoutView="0" workbookViewId="0" topLeftCell="A1">
      <selection activeCell="V30" sqref="V30"/>
    </sheetView>
  </sheetViews>
  <sheetFormatPr defaultColWidth="9.140625" defaultRowHeight="12.75"/>
  <cols>
    <col min="1" max="1" width="37.421875" style="13" customWidth="1"/>
    <col min="2" max="6" width="13.7109375" style="13" customWidth="1"/>
    <col min="7" max="10" width="14.421875" style="13" customWidth="1"/>
    <col min="11" max="11" width="13.7109375" style="13" customWidth="1"/>
    <col min="12" max="12" width="14.421875" style="13" customWidth="1"/>
    <col min="13" max="13" width="15.421875" style="13" customWidth="1"/>
    <col min="14" max="17" width="14.421875" style="13" customWidth="1"/>
    <col min="18" max="18" width="13.7109375" style="13" customWidth="1"/>
    <col min="19" max="21" width="15.28125" style="13" customWidth="1"/>
    <col min="22" max="22" width="14.421875" style="13" customWidth="1"/>
    <col min="23" max="23" width="13.7109375" style="13" customWidth="1"/>
    <col min="24" max="24" width="9.140625" style="13" customWidth="1"/>
    <col min="25" max="25" width="12.8515625" style="13" bestFit="1" customWidth="1"/>
    <col min="26" max="16384" width="9.140625" style="13" customWidth="1"/>
  </cols>
  <sheetData>
    <row r="1" spans="1:11" ht="27" customHeight="1">
      <c r="A1" s="288" t="s">
        <v>14</v>
      </c>
      <c r="B1" s="288"/>
      <c r="C1" s="288"/>
      <c r="D1" s="288"/>
      <c r="E1" s="288"/>
      <c r="F1" s="288"/>
      <c r="G1" s="288"/>
      <c r="H1" s="288"/>
      <c r="I1" s="288"/>
      <c r="J1" s="288"/>
      <c r="K1" s="288"/>
    </row>
    <row r="2" spans="2:19" ht="25.5" customHeight="1">
      <c r="B2" s="288" t="s">
        <v>15</v>
      </c>
      <c r="C2" s="288"/>
      <c r="D2" s="288"/>
      <c r="E2" s="288"/>
      <c r="F2" s="288"/>
      <c r="G2" s="288"/>
      <c r="H2" s="288"/>
      <c r="I2" s="288"/>
      <c r="J2" s="288"/>
      <c r="K2" s="288"/>
      <c r="L2" s="288"/>
      <c r="M2" s="288"/>
      <c r="N2" s="288"/>
      <c r="O2" s="288"/>
      <c r="P2" s="288"/>
      <c r="Q2" s="288"/>
      <c r="R2" s="288"/>
      <c r="S2" s="288"/>
    </row>
    <row r="3" spans="1:76" ht="21" customHeight="1">
      <c r="A3" s="289" t="s">
        <v>16</v>
      </c>
      <c r="B3" s="290" t="s">
        <v>17</v>
      </c>
      <c r="C3" s="290"/>
      <c r="D3" s="290"/>
      <c r="E3" s="290"/>
      <c r="F3" s="290"/>
      <c r="G3" s="290"/>
      <c r="H3" s="290"/>
      <c r="I3" s="290"/>
      <c r="J3" s="290"/>
      <c r="K3" s="290"/>
      <c r="L3" s="290"/>
      <c r="M3" s="290"/>
      <c r="N3" s="290"/>
      <c r="O3" s="290"/>
      <c r="P3" s="290"/>
      <c r="Q3" s="290"/>
      <c r="R3" s="290"/>
      <c r="S3" s="290"/>
      <c r="T3" s="290"/>
      <c r="U3" s="290"/>
      <c r="V3" s="290"/>
      <c r="W3" s="290"/>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row>
    <row r="4" spans="1:76" ht="47.25" customHeight="1">
      <c r="A4" s="289"/>
      <c r="B4" s="291" t="s">
        <v>18</v>
      </c>
      <c r="C4" s="291"/>
      <c r="D4" s="291"/>
      <c r="E4" s="291"/>
      <c r="F4" s="291"/>
      <c r="G4" s="292" t="s">
        <v>19</v>
      </c>
      <c r="H4" s="292"/>
      <c r="I4" s="292"/>
      <c r="J4" s="292"/>
      <c r="K4" s="292"/>
      <c r="L4" s="293" t="s">
        <v>20</v>
      </c>
      <c r="M4" s="293"/>
      <c r="N4" s="294" t="s">
        <v>21</v>
      </c>
      <c r="O4" s="294"/>
      <c r="P4" s="294"/>
      <c r="Q4" s="294"/>
      <c r="R4" s="294"/>
      <c r="S4" s="289" t="s">
        <v>22</v>
      </c>
      <c r="T4" s="289"/>
      <c r="U4" s="289"/>
      <c r="V4" s="289"/>
      <c r="W4" s="289"/>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row>
    <row r="5" spans="1:65" s="15" customFormat="1" ht="38.25" customHeight="1">
      <c r="A5" s="289"/>
      <c r="B5" s="284" t="s">
        <v>23</v>
      </c>
      <c r="C5" s="281" t="s">
        <v>24</v>
      </c>
      <c r="D5" s="281"/>
      <c r="E5" s="281"/>
      <c r="F5" s="286" t="s">
        <v>25</v>
      </c>
      <c r="G5" s="283" t="s">
        <v>26</v>
      </c>
      <c r="H5" s="281" t="s">
        <v>27</v>
      </c>
      <c r="I5" s="281"/>
      <c r="J5" s="281"/>
      <c r="K5" s="287" t="s">
        <v>28</v>
      </c>
      <c r="L5" s="281" t="s">
        <v>29</v>
      </c>
      <c r="M5" s="280" t="s">
        <v>30</v>
      </c>
      <c r="N5" s="281" t="s">
        <v>31</v>
      </c>
      <c r="O5" s="281" t="s">
        <v>32</v>
      </c>
      <c r="P5" s="281"/>
      <c r="Q5" s="281"/>
      <c r="R5" s="282" t="s">
        <v>33</v>
      </c>
      <c r="S5" s="283" t="s">
        <v>34</v>
      </c>
      <c r="T5" s="281" t="s">
        <v>32</v>
      </c>
      <c r="U5" s="281"/>
      <c r="V5" s="281"/>
      <c r="W5" s="282" t="s">
        <v>33</v>
      </c>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row>
    <row r="6" spans="1:23" s="18" customFormat="1" ht="191.25" customHeight="1">
      <c r="A6" s="289"/>
      <c r="B6" s="284"/>
      <c r="C6" s="16" t="s">
        <v>35</v>
      </c>
      <c r="D6" s="16" t="s">
        <v>36</v>
      </c>
      <c r="E6" s="17" t="s">
        <v>37</v>
      </c>
      <c r="F6" s="286"/>
      <c r="G6" s="283"/>
      <c r="H6" s="16" t="s">
        <v>35</v>
      </c>
      <c r="I6" s="16" t="s">
        <v>36</v>
      </c>
      <c r="J6" s="17" t="s">
        <v>37</v>
      </c>
      <c r="K6" s="287"/>
      <c r="L6" s="281"/>
      <c r="M6" s="281"/>
      <c r="N6" s="281"/>
      <c r="O6" s="16" t="s">
        <v>35</v>
      </c>
      <c r="P6" s="16" t="s">
        <v>36</v>
      </c>
      <c r="Q6" s="17" t="s">
        <v>37</v>
      </c>
      <c r="R6" s="282"/>
      <c r="S6" s="283"/>
      <c r="T6" s="16" t="s">
        <v>35</v>
      </c>
      <c r="U6" s="16" t="s">
        <v>36</v>
      </c>
      <c r="V6" s="17" t="s">
        <v>37</v>
      </c>
      <c r="W6" s="282"/>
    </row>
    <row r="7" spans="1:76" ht="44.25" customHeight="1">
      <c r="A7" s="19" t="s">
        <v>2</v>
      </c>
      <c r="B7" s="256">
        <f>SUM(B8:B10)</f>
        <v>196682.77000000002</v>
      </c>
      <c r="C7" s="257">
        <f>SUM(C8:C10)</f>
        <v>28769.46</v>
      </c>
      <c r="D7" s="257">
        <f>SUM(D8:D10)</f>
        <v>35761.39</v>
      </c>
      <c r="E7" s="258">
        <f>SUM(E8:E10)</f>
        <v>64530.85</v>
      </c>
      <c r="F7" s="120">
        <f aca="true" t="shared" si="0" ref="F7:F22">E7/B7*100</f>
        <v>32.80961011480568</v>
      </c>
      <c r="G7" s="259">
        <f>SUM(G8:G10)</f>
        <v>213483.19</v>
      </c>
      <c r="H7" s="257">
        <f>SUM(H8:H10)</f>
        <v>192765.19</v>
      </c>
      <c r="I7" s="257">
        <f>SUM(I8:I10)</f>
        <v>0</v>
      </c>
      <c r="J7" s="258">
        <f>SUM(J8:J10)</f>
        <v>192765.19</v>
      </c>
      <c r="K7" s="121">
        <f aca="true" t="shared" si="1" ref="K7:K22">J7/G7*100</f>
        <v>90.2952546287134</v>
      </c>
      <c r="L7" s="257">
        <f aca="true" t="shared" si="2" ref="L7:Q7">SUM(L8:L10)</f>
        <v>2641.04</v>
      </c>
      <c r="M7" s="257">
        <f t="shared" si="2"/>
        <v>2641.04</v>
      </c>
      <c r="N7" s="257">
        <f>SUM(N8:N10)</f>
        <v>216124.22999999998</v>
      </c>
      <c r="O7" s="257">
        <f t="shared" si="2"/>
        <v>195406.23</v>
      </c>
      <c r="P7" s="257">
        <f t="shared" si="2"/>
        <v>0</v>
      </c>
      <c r="Q7" s="258">
        <f t="shared" si="2"/>
        <v>195406.23</v>
      </c>
      <c r="R7" s="122">
        <f aca="true" t="shared" si="3" ref="R7:R22">Q7/N7*100</f>
        <v>90.41384670288937</v>
      </c>
      <c r="S7" s="259">
        <f>SUM(S8:S10)</f>
        <v>412807</v>
      </c>
      <c r="T7" s="257">
        <f>SUM(T8:T10)</f>
        <v>224175.69</v>
      </c>
      <c r="U7" s="257">
        <f>SUM(U8:U10)</f>
        <v>35761.39</v>
      </c>
      <c r="V7" s="258">
        <f>SUM(V8:V10)</f>
        <v>259937.08000000002</v>
      </c>
      <c r="W7" s="23">
        <f aca="true" t="shared" si="4" ref="W7:W22">V7/S7*100</f>
        <v>62.96818610149537</v>
      </c>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row>
    <row r="8" spans="1:23" ht="42" customHeight="1">
      <c r="A8" s="24" t="s">
        <v>3</v>
      </c>
      <c r="B8" s="260">
        <v>9018.7</v>
      </c>
      <c r="C8" s="261">
        <v>9018.7</v>
      </c>
      <c r="D8" s="261">
        <v>0</v>
      </c>
      <c r="E8" s="262">
        <f>C8+D8</f>
        <v>9018.7</v>
      </c>
      <c r="F8" s="120">
        <f t="shared" si="0"/>
        <v>100</v>
      </c>
      <c r="G8" s="123">
        <v>83496.70999999999</v>
      </c>
      <c r="H8" s="113">
        <v>83496.71</v>
      </c>
      <c r="I8" s="113">
        <v>0</v>
      </c>
      <c r="J8" s="124">
        <f>H8+I8</f>
        <v>83496.71</v>
      </c>
      <c r="K8" s="121">
        <f t="shared" si="1"/>
        <v>100.00000000000003</v>
      </c>
      <c r="L8" s="125">
        <v>0</v>
      </c>
      <c r="M8" s="125">
        <v>0</v>
      </c>
      <c r="N8" s="263">
        <f>G8+L8</f>
        <v>83496.70999999999</v>
      </c>
      <c r="O8" s="263">
        <v>83496.71</v>
      </c>
      <c r="P8" s="263">
        <v>0</v>
      </c>
      <c r="Q8" s="124">
        <f>O8+P8</f>
        <v>83496.71</v>
      </c>
      <c r="R8" s="122">
        <f t="shared" si="3"/>
        <v>100.00000000000003</v>
      </c>
      <c r="S8" s="264">
        <f aca="true" t="shared" si="5" ref="S8:U10">B8+N8</f>
        <v>92515.40999999999</v>
      </c>
      <c r="T8" s="261">
        <f t="shared" si="5"/>
        <v>92515.41</v>
      </c>
      <c r="U8" s="261">
        <f t="shared" si="5"/>
        <v>0</v>
      </c>
      <c r="V8" s="124">
        <f>T8+U8</f>
        <v>92515.41</v>
      </c>
      <c r="W8" s="23">
        <f t="shared" si="4"/>
        <v>100.00000000000003</v>
      </c>
    </row>
    <row r="9" spans="1:23" ht="42" customHeight="1">
      <c r="A9" s="24" t="s">
        <v>4</v>
      </c>
      <c r="B9" s="260">
        <v>130321.94</v>
      </c>
      <c r="C9" s="261">
        <v>12202.999999999996</v>
      </c>
      <c r="D9" s="261">
        <v>30730.05</v>
      </c>
      <c r="E9" s="262">
        <f>C9+D9</f>
        <v>42933.049999999996</v>
      </c>
      <c r="F9" s="120">
        <f t="shared" si="0"/>
        <v>32.94383892689135</v>
      </c>
      <c r="G9" s="123">
        <v>75625.98000000001</v>
      </c>
      <c r="H9" s="113">
        <v>56102.98</v>
      </c>
      <c r="I9" s="113">
        <v>0</v>
      </c>
      <c r="J9" s="124">
        <f>H9+I9</f>
        <v>56102.98</v>
      </c>
      <c r="K9" s="121">
        <f t="shared" si="1"/>
        <v>74.184797340808</v>
      </c>
      <c r="L9" s="125">
        <v>2641.04</v>
      </c>
      <c r="M9" s="125">
        <v>2641.04</v>
      </c>
      <c r="N9" s="263">
        <f>G9+L9</f>
        <v>78267.02</v>
      </c>
      <c r="O9" s="263">
        <v>58744.020000000004</v>
      </c>
      <c r="P9" s="263">
        <v>0</v>
      </c>
      <c r="Q9" s="124">
        <f>O9+P9</f>
        <v>58744.020000000004</v>
      </c>
      <c r="R9" s="122">
        <f t="shared" si="3"/>
        <v>75.05590477317267</v>
      </c>
      <c r="S9" s="264">
        <f t="shared" si="5"/>
        <v>208588.96000000002</v>
      </c>
      <c r="T9" s="261">
        <f t="shared" si="5"/>
        <v>70947.02</v>
      </c>
      <c r="U9" s="261">
        <f t="shared" si="5"/>
        <v>30730.05</v>
      </c>
      <c r="V9" s="124">
        <f>T9+U9</f>
        <v>101677.07</v>
      </c>
      <c r="W9" s="23">
        <f t="shared" si="4"/>
        <v>48.74518287065624</v>
      </c>
    </row>
    <row r="10" spans="1:23" ht="42" customHeight="1">
      <c r="A10" s="24" t="s">
        <v>5</v>
      </c>
      <c r="B10" s="260">
        <v>57342.130000000005</v>
      </c>
      <c r="C10" s="261">
        <v>7547.76</v>
      </c>
      <c r="D10" s="261">
        <v>5031.34</v>
      </c>
      <c r="E10" s="262">
        <f>C10+D10</f>
        <v>12579.1</v>
      </c>
      <c r="F10" s="120">
        <f t="shared" si="0"/>
        <v>21.936924910183837</v>
      </c>
      <c r="G10" s="123">
        <v>54360.50000000001</v>
      </c>
      <c r="H10" s="113">
        <v>53165.5</v>
      </c>
      <c r="I10" s="113">
        <v>0</v>
      </c>
      <c r="J10" s="124">
        <f>H10+I10</f>
        <v>53165.5</v>
      </c>
      <c r="K10" s="121">
        <f t="shared" si="1"/>
        <v>97.8017126406122</v>
      </c>
      <c r="L10" s="125">
        <v>0</v>
      </c>
      <c r="M10" s="125">
        <v>0</v>
      </c>
      <c r="N10" s="263">
        <f>G10+L10</f>
        <v>54360.50000000001</v>
      </c>
      <c r="O10" s="263">
        <v>53165.5</v>
      </c>
      <c r="P10" s="263">
        <v>0</v>
      </c>
      <c r="Q10" s="124">
        <f>O10+P10</f>
        <v>53165.5</v>
      </c>
      <c r="R10" s="122">
        <f t="shared" si="3"/>
        <v>97.8017126406122</v>
      </c>
      <c r="S10" s="264">
        <f t="shared" si="5"/>
        <v>111702.63</v>
      </c>
      <c r="T10" s="261">
        <f t="shared" si="5"/>
        <v>60713.26</v>
      </c>
      <c r="U10" s="261">
        <f t="shared" si="5"/>
        <v>5031.34</v>
      </c>
      <c r="V10" s="124">
        <f>T10+U10</f>
        <v>65744.6</v>
      </c>
      <c r="W10" s="23">
        <f t="shared" si="4"/>
        <v>58.85680578872673</v>
      </c>
    </row>
    <row r="11" spans="1:23" ht="42" customHeight="1">
      <c r="A11" s="27" t="s">
        <v>6</v>
      </c>
      <c r="B11" s="256">
        <f>SUM(B12:B17)</f>
        <v>2082982.6519999998</v>
      </c>
      <c r="C11" s="257">
        <f>SUM(C12:C17)</f>
        <v>660561.14</v>
      </c>
      <c r="D11" s="257">
        <f>SUM(D12:D17)</f>
        <v>467631.62000000005</v>
      </c>
      <c r="E11" s="258">
        <f>SUM(E12:E17)</f>
        <v>1128192.76</v>
      </c>
      <c r="F11" s="120">
        <f t="shared" si="0"/>
        <v>54.162369471332504</v>
      </c>
      <c r="G11" s="259">
        <f>SUM(G12:G17)</f>
        <v>837280.968</v>
      </c>
      <c r="H11" s="257">
        <f>SUM(H12:H17)</f>
        <v>372145.67000000004</v>
      </c>
      <c r="I11" s="257">
        <f>SUM(I12:I17)</f>
        <v>64548.049999999996</v>
      </c>
      <c r="J11" s="258">
        <f>SUM(J12:J17)</f>
        <v>436693.72</v>
      </c>
      <c r="K11" s="121">
        <f t="shared" si="1"/>
        <v>52.15617417449766</v>
      </c>
      <c r="L11" s="257">
        <f aca="true" t="shared" si="6" ref="L11:Q11">SUM(L12:L17)</f>
        <v>454235.88</v>
      </c>
      <c r="M11" s="257">
        <f t="shared" si="6"/>
        <v>454235.88</v>
      </c>
      <c r="N11" s="257">
        <f t="shared" si="6"/>
        <v>1291516.8480000002</v>
      </c>
      <c r="O11" s="257">
        <f t="shared" si="6"/>
        <v>826381.55</v>
      </c>
      <c r="P11" s="257">
        <f t="shared" si="6"/>
        <v>64548.049999999996</v>
      </c>
      <c r="Q11" s="258">
        <f t="shared" si="6"/>
        <v>890929.6000000001</v>
      </c>
      <c r="R11" s="122">
        <f t="shared" si="3"/>
        <v>68.98319610616493</v>
      </c>
      <c r="S11" s="259">
        <f>SUM(S12:S17)</f>
        <v>3374499.5</v>
      </c>
      <c r="T11" s="257">
        <f>SUM(T12:T17)</f>
        <v>1486942.69</v>
      </c>
      <c r="U11" s="257">
        <f>SUM(U12:U17)</f>
        <v>532179.67</v>
      </c>
      <c r="V11" s="258">
        <f>SUM(V12:V17)</f>
        <v>2019122.36</v>
      </c>
      <c r="W11" s="23">
        <f t="shared" si="4"/>
        <v>59.83472097121366</v>
      </c>
    </row>
    <row r="12" spans="1:23" ht="56.25" customHeight="1">
      <c r="A12" s="24" t="s">
        <v>7</v>
      </c>
      <c r="B12" s="260">
        <v>248547.4</v>
      </c>
      <c r="C12" s="261">
        <v>46413.39</v>
      </c>
      <c r="D12" s="261">
        <v>22249</v>
      </c>
      <c r="E12" s="262">
        <f aca="true" t="shared" si="7" ref="E12:E17">C12+D12</f>
        <v>68662.39</v>
      </c>
      <c r="F12" s="120">
        <f t="shared" si="0"/>
        <v>27.62547103691288</v>
      </c>
      <c r="G12" s="123">
        <v>106370.41999999998</v>
      </c>
      <c r="H12" s="113">
        <v>33055.07</v>
      </c>
      <c r="I12" s="113">
        <v>16440</v>
      </c>
      <c r="J12" s="124">
        <f aca="true" t="shared" si="8" ref="J12:J17">H12+I12</f>
        <v>49495.07</v>
      </c>
      <c r="K12" s="121">
        <f t="shared" si="1"/>
        <v>46.53085886095026</v>
      </c>
      <c r="L12" s="125">
        <v>101316.19</v>
      </c>
      <c r="M12" s="125">
        <v>101316.19</v>
      </c>
      <c r="N12" s="263">
        <f aca="true" t="shared" si="9" ref="N12:N17">G12+L12</f>
        <v>207686.61</v>
      </c>
      <c r="O12" s="263">
        <v>134371.26</v>
      </c>
      <c r="P12" s="263">
        <v>16440</v>
      </c>
      <c r="Q12" s="124">
        <f aca="true" t="shared" si="10" ref="Q12:Q17">O12+P12</f>
        <v>150811.26</v>
      </c>
      <c r="R12" s="122">
        <f t="shared" si="3"/>
        <v>72.61482095547711</v>
      </c>
      <c r="S12" s="264">
        <f aca="true" t="shared" si="11" ref="S12:U17">B12+N12</f>
        <v>456234.01</v>
      </c>
      <c r="T12" s="261">
        <f t="shared" si="11"/>
        <v>180784.65000000002</v>
      </c>
      <c r="U12" s="261">
        <f t="shared" si="11"/>
        <v>38689</v>
      </c>
      <c r="V12" s="124">
        <f aca="true" t="shared" si="12" ref="V12:V17">T12+U12</f>
        <v>219473.65000000002</v>
      </c>
      <c r="W12" s="23">
        <f t="shared" si="4"/>
        <v>48.10549963164737</v>
      </c>
    </row>
    <row r="13" spans="1:23" ht="42" customHeight="1">
      <c r="A13" s="24" t="s">
        <v>8</v>
      </c>
      <c r="B13" s="260">
        <v>427641.582</v>
      </c>
      <c r="C13" s="261">
        <v>106430.4</v>
      </c>
      <c r="D13" s="261">
        <v>211873.7</v>
      </c>
      <c r="E13" s="262">
        <f t="shared" si="7"/>
        <v>318304.1</v>
      </c>
      <c r="F13" s="120">
        <f t="shared" si="0"/>
        <v>74.43244843294963</v>
      </c>
      <c r="G13" s="123">
        <v>179938.618</v>
      </c>
      <c r="H13" s="113">
        <v>155933.14</v>
      </c>
      <c r="I13" s="113">
        <v>253</v>
      </c>
      <c r="J13" s="124">
        <f t="shared" si="8"/>
        <v>156186.14</v>
      </c>
      <c r="K13" s="121">
        <f t="shared" si="1"/>
        <v>86.79967743222305</v>
      </c>
      <c r="L13" s="125">
        <v>16695</v>
      </c>
      <c r="M13" s="125">
        <v>16695</v>
      </c>
      <c r="N13" s="263">
        <f t="shared" si="9"/>
        <v>196633.618</v>
      </c>
      <c r="O13" s="263">
        <v>172628.14</v>
      </c>
      <c r="P13" s="263">
        <v>253</v>
      </c>
      <c r="Q13" s="124">
        <f t="shared" si="10"/>
        <v>172881.14</v>
      </c>
      <c r="R13" s="122">
        <f t="shared" si="3"/>
        <v>87.92043891497741</v>
      </c>
      <c r="S13" s="264">
        <f t="shared" si="11"/>
        <v>624275.2</v>
      </c>
      <c r="T13" s="261">
        <f t="shared" si="11"/>
        <v>279058.54000000004</v>
      </c>
      <c r="U13" s="261">
        <f t="shared" si="11"/>
        <v>212126.7</v>
      </c>
      <c r="V13" s="124">
        <f t="shared" si="12"/>
        <v>491185.24000000005</v>
      </c>
      <c r="W13" s="23">
        <f t="shared" si="4"/>
        <v>78.68088304645133</v>
      </c>
    </row>
    <row r="14" spans="1:23" ht="42" customHeight="1">
      <c r="A14" s="24" t="s">
        <v>9</v>
      </c>
      <c r="B14" s="260">
        <v>503613.95999999985</v>
      </c>
      <c r="C14" s="261">
        <v>396074.93999999994</v>
      </c>
      <c r="D14" s="261">
        <v>42717.46</v>
      </c>
      <c r="E14" s="262">
        <f t="shared" si="7"/>
        <v>438792.39999999997</v>
      </c>
      <c r="F14" s="120">
        <f t="shared" si="0"/>
        <v>87.12872057796017</v>
      </c>
      <c r="G14" s="123">
        <v>213347.45</v>
      </c>
      <c r="H14" s="113">
        <v>97535.29000000001</v>
      </c>
      <c r="I14" s="113">
        <v>3250</v>
      </c>
      <c r="J14" s="124">
        <f t="shared" si="8"/>
        <v>100785.29000000001</v>
      </c>
      <c r="K14" s="121">
        <f t="shared" si="1"/>
        <v>47.2399787295325</v>
      </c>
      <c r="L14" s="125">
        <v>0</v>
      </c>
      <c r="M14" s="125">
        <v>0</v>
      </c>
      <c r="N14" s="263">
        <f t="shared" si="9"/>
        <v>213347.45</v>
      </c>
      <c r="O14" s="263">
        <v>97535.29000000001</v>
      </c>
      <c r="P14" s="263">
        <v>3250</v>
      </c>
      <c r="Q14" s="124">
        <f t="shared" si="10"/>
        <v>100785.29000000001</v>
      </c>
      <c r="R14" s="122">
        <f t="shared" si="3"/>
        <v>47.2399787295325</v>
      </c>
      <c r="S14" s="264">
        <f t="shared" si="11"/>
        <v>716961.4099999999</v>
      </c>
      <c r="T14" s="261">
        <f t="shared" si="11"/>
        <v>493610.23</v>
      </c>
      <c r="U14" s="261">
        <f t="shared" si="11"/>
        <v>45967.46</v>
      </c>
      <c r="V14" s="124">
        <f t="shared" si="12"/>
        <v>539577.69</v>
      </c>
      <c r="W14" s="23">
        <f t="shared" si="4"/>
        <v>75.25895849819867</v>
      </c>
    </row>
    <row r="15" spans="1:23" ht="42" customHeight="1">
      <c r="A15" s="24" t="s">
        <v>10</v>
      </c>
      <c r="B15" s="260">
        <v>100001.91</v>
      </c>
      <c r="C15" s="261">
        <v>1944.6399999999999</v>
      </c>
      <c r="D15" s="261">
        <v>2336.83</v>
      </c>
      <c r="E15" s="262">
        <f t="shared" si="7"/>
        <v>4281.469999999999</v>
      </c>
      <c r="F15" s="120">
        <f t="shared" si="0"/>
        <v>4.281388225484893</v>
      </c>
      <c r="G15" s="123">
        <v>37542.09</v>
      </c>
      <c r="H15" s="113">
        <v>31682.09</v>
      </c>
      <c r="I15" s="113">
        <v>0</v>
      </c>
      <c r="J15" s="124">
        <f t="shared" si="8"/>
        <v>31682.09</v>
      </c>
      <c r="K15" s="121">
        <f t="shared" si="1"/>
        <v>84.39085303988138</v>
      </c>
      <c r="L15" s="125">
        <v>0</v>
      </c>
      <c r="M15" s="125">
        <v>0</v>
      </c>
      <c r="N15" s="263">
        <f t="shared" si="9"/>
        <v>37542.09</v>
      </c>
      <c r="O15" s="263">
        <v>31682.09</v>
      </c>
      <c r="P15" s="263">
        <v>0</v>
      </c>
      <c r="Q15" s="124">
        <f t="shared" si="10"/>
        <v>31682.09</v>
      </c>
      <c r="R15" s="122">
        <f t="shared" si="3"/>
        <v>84.39085303988138</v>
      </c>
      <c r="S15" s="264">
        <f t="shared" si="11"/>
        <v>137544</v>
      </c>
      <c r="T15" s="261">
        <f t="shared" si="11"/>
        <v>33626.73</v>
      </c>
      <c r="U15" s="261">
        <f t="shared" si="11"/>
        <v>2336.83</v>
      </c>
      <c r="V15" s="124">
        <f t="shared" si="12"/>
        <v>35963.560000000005</v>
      </c>
      <c r="W15" s="23">
        <f t="shared" si="4"/>
        <v>26.146949339847612</v>
      </c>
    </row>
    <row r="16" spans="1:23" ht="42" customHeight="1">
      <c r="A16" s="24" t="s">
        <v>11</v>
      </c>
      <c r="B16" s="260">
        <v>523826.27</v>
      </c>
      <c r="C16" s="261">
        <v>85349.85</v>
      </c>
      <c r="D16" s="261">
        <v>153007.76</v>
      </c>
      <c r="E16" s="262">
        <f t="shared" si="7"/>
        <v>238357.61000000002</v>
      </c>
      <c r="F16" s="120">
        <f t="shared" si="0"/>
        <v>45.503179899702246</v>
      </c>
      <c r="G16" s="123">
        <v>229469.72999999998</v>
      </c>
      <c r="H16" s="113">
        <v>32000</v>
      </c>
      <c r="I16" s="113">
        <v>42860.02</v>
      </c>
      <c r="J16" s="124">
        <f t="shared" si="8"/>
        <v>74860.01999999999</v>
      </c>
      <c r="K16" s="121">
        <f t="shared" si="1"/>
        <v>32.62304792880525</v>
      </c>
      <c r="L16" s="125">
        <v>324554</v>
      </c>
      <c r="M16" s="125">
        <v>324554</v>
      </c>
      <c r="N16" s="263">
        <f t="shared" si="9"/>
        <v>554023.73</v>
      </c>
      <c r="O16" s="263">
        <v>356554</v>
      </c>
      <c r="P16" s="263">
        <v>42860.02</v>
      </c>
      <c r="Q16" s="124">
        <f t="shared" si="10"/>
        <v>399414.02</v>
      </c>
      <c r="R16" s="122">
        <f t="shared" si="3"/>
        <v>72.09330546184367</v>
      </c>
      <c r="S16" s="264">
        <f t="shared" si="11"/>
        <v>1077850</v>
      </c>
      <c r="T16" s="261">
        <f t="shared" si="11"/>
        <v>441903.85</v>
      </c>
      <c r="U16" s="261">
        <f t="shared" si="11"/>
        <v>195867.78</v>
      </c>
      <c r="V16" s="124">
        <f t="shared" si="12"/>
        <v>637771.63</v>
      </c>
      <c r="W16" s="23">
        <f t="shared" si="4"/>
        <v>59.17072227118801</v>
      </c>
    </row>
    <row r="17" spans="1:23" ht="42" customHeight="1">
      <c r="A17" s="24" t="s">
        <v>12</v>
      </c>
      <c r="B17" s="260">
        <v>279351.53</v>
      </c>
      <c r="C17" s="261">
        <v>24347.92</v>
      </c>
      <c r="D17" s="261">
        <v>35446.87</v>
      </c>
      <c r="E17" s="262">
        <f t="shared" si="7"/>
        <v>59794.79</v>
      </c>
      <c r="F17" s="120">
        <f t="shared" si="0"/>
        <v>21.404855022630446</v>
      </c>
      <c r="G17" s="123">
        <v>70612.66</v>
      </c>
      <c r="H17" s="113">
        <v>21940.08</v>
      </c>
      <c r="I17" s="113">
        <v>1745.03</v>
      </c>
      <c r="J17" s="124">
        <f t="shared" si="8"/>
        <v>23685.11</v>
      </c>
      <c r="K17" s="121">
        <f t="shared" si="1"/>
        <v>33.542299638620044</v>
      </c>
      <c r="L17" s="125">
        <v>11670.69</v>
      </c>
      <c r="M17" s="125">
        <v>11670.69</v>
      </c>
      <c r="N17" s="263">
        <f t="shared" si="9"/>
        <v>82283.35</v>
      </c>
      <c r="O17" s="263">
        <v>33610.770000000004</v>
      </c>
      <c r="P17" s="263">
        <v>1745.03</v>
      </c>
      <c r="Q17" s="124">
        <f t="shared" si="10"/>
        <v>35355.8</v>
      </c>
      <c r="R17" s="122">
        <f t="shared" si="3"/>
        <v>42.96835264971589</v>
      </c>
      <c r="S17" s="264">
        <f t="shared" si="11"/>
        <v>361634.88</v>
      </c>
      <c r="T17" s="261">
        <f t="shared" si="11"/>
        <v>57958.69</v>
      </c>
      <c r="U17" s="261">
        <f t="shared" si="11"/>
        <v>37191.9</v>
      </c>
      <c r="V17" s="124">
        <f t="shared" si="12"/>
        <v>95150.59</v>
      </c>
      <c r="W17" s="23">
        <f t="shared" si="4"/>
        <v>26.311231372372045</v>
      </c>
    </row>
    <row r="18" spans="1:23" ht="42" customHeight="1">
      <c r="A18" s="27" t="s">
        <v>38</v>
      </c>
      <c r="B18" s="256">
        <f>SUM(B19:B20)</f>
        <v>83132.36</v>
      </c>
      <c r="C18" s="257">
        <f>SUM(C19:C20)</f>
        <v>36595.86</v>
      </c>
      <c r="D18" s="257">
        <f>SUM(D19:D20)</f>
        <v>6823.71</v>
      </c>
      <c r="E18" s="258">
        <f>SUM(E19:E20)</f>
        <v>43419.57</v>
      </c>
      <c r="F18" s="120">
        <f t="shared" si="0"/>
        <v>52.22944470721149</v>
      </c>
      <c r="G18" s="259">
        <f>SUM(G19:G20)</f>
        <v>30134.010000000002</v>
      </c>
      <c r="H18" s="257">
        <f>SUM(H19:H20)</f>
        <v>23886.52</v>
      </c>
      <c r="I18" s="257">
        <f>SUM(I19:I20)</f>
        <v>1550</v>
      </c>
      <c r="J18" s="258">
        <f>SUM(J19:J20)</f>
        <v>25436.52</v>
      </c>
      <c r="K18" s="121">
        <f t="shared" si="1"/>
        <v>84.41133456848259</v>
      </c>
      <c r="L18" s="257">
        <f aca="true" t="shared" si="13" ref="L18:Q18">SUM(L19:L20)</f>
        <v>37423.63</v>
      </c>
      <c r="M18" s="257">
        <f t="shared" si="13"/>
        <v>37423.63</v>
      </c>
      <c r="N18" s="257">
        <f t="shared" si="13"/>
        <v>67557.64</v>
      </c>
      <c r="O18" s="257">
        <f t="shared" si="13"/>
        <v>61310.149999999994</v>
      </c>
      <c r="P18" s="257">
        <f t="shared" si="13"/>
        <v>1550</v>
      </c>
      <c r="Q18" s="258">
        <f t="shared" si="13"/>
        <v>62860.149999999994</v>
      </c>
      <c r="R18" s="122">
        <f t="shared" si="3"/>
        <v>93.04669316453327</v>
      </c>
      <c r="S18" s="259">
        <f>SUM(S19:S20)</f>
        <v>150690</v>
      </c>
      <c r="T18" s="257">
        <f>SUM(T19:T20)</f>
        <v>97906.00999999998</v>
      </c>
      <c r="U18" s="257">
        <f>SUM(U19:U20)</f>
        <v>8373.71</v>
      </c>
      <c r="V18" s="258">
        <f>SUM(V19:V20)</f>
        <v>106279.71999999999</v>
      </c>
      <c r="W18" s="23">
        <f t="shared" si="4"/>
        <v>70.52871457960049</v>
      </c>
    </row>
    <row r="19" spans="1:25" ht="38.25" customHeight="1">
      <c r="A19" s="24" t="s">
        <v>13</v>
      </c>
      <c r="B19" s="260">
        <v>64203.75</v>
      </c>
      <c r="C19" s="261">
        <v>27717.04</v>
      </c>
      <c r="D19" s="261">
        <v>0</v>
      </c>
      <c r="E19" s="262">
        <f>C19+D19</f>
        <v>27717.04</v>
      </c>
      <c r="F19" s="120">
        <f t="shared" si="0"/>
        <v>43.17043786383194</v>
      </c>
      <c r="G19" s="123">
        <v>19062.620000000003</v>
      </c>
      <c r="H19" s="113">
        <v>14530.130000000001</v>
      </c>
      <c r="I19" s="113">
        <v>0</v>
      </c>
      <c r="J19" s="124">
        <f>H19+I19</f>
        <v>14530.130000000001</v>
      </c>
      <c r="K19" s="121">
        <f t="shared" si="1"/>
        <v>76.22315295588959</v>
      </c>
      <c r="L19" s="125">
        <v>37423.63</v>
      </c>
      <c r="M19" s="125">
        <v>37423.63</v>
      </c>
      <c r="N19" s="263">
        <f>G19+L19</f>
        <v>56486.25</v>
      </c>
      <c r="O19" s="263">
        <v>51953.759999999995</v>
      </c>
      <c r="P19" s="263">
        <v>0</v>
      </c>
      <c r="Q19" s="124">
        <f>O19+P19</f>
        <v>51953.759999999995</v>
      </c>
      <c r="R19" s="122">
        <f t="shared" si="3"/>
        <v>91.97594104760007</v>
      </c>
      <c r="S19" s="264">
        <f aca="true" t="shared" si="14" ref="S19:U21">B19+N19</f>
        <v>120690</v>
      </c>
      <c r="T19" s="261">
        <f t="shared" si="14"/>
        <v>79670.79999999999</v>
      </c>
      <c r="U19" s="261">
        <f t="shared" si="14"/>
        <v>0</v>
      </c>
      <c r="V19" s="124">
        <f>T19+U19</f>
        <v>79670.79999999999</v>
      </c>
      <c r="W19" s="23">
        <f t="shared" si="4"/>
        <v>66.01275996354296</v>
      </c>
      <c r="Y19" s="267"/>
    </row>
    <row r="20" spans="1:25" ht="36" customHeight="1">
      <c r="A20" s="24" t="s">
        <v>39</v>
      </c>
      <c r="B20" s="260">
        <v>18928.61</v>
      </c>
      <c r="C20" s="261">
        <v>8878.82</v>
      </c>
      <c r="D20" s="261">
        <v>6823.71</v>
      </c>
      <c r="E20" s="262">
        <f>C20+D20</f>
        <v>15702.529999999999</v>
      </c>
      <c r="F20" s="120">
        <f t="shared" si="0"/>
        <v>82.95659322052701</v>
      </c>
      <c r="G20" s="123">
        <v>11071.39</v>
      </c>
      <c r="H20" s="113">
        <v>9356.39</v>
      </c>
      <c r="I20" s="113">
        <v>1550</v>
      </c>
      <c r="J20" s="124">
        <f>H20+I20</f>
        <v>10906.39</v>
      </c>
      <c r="K20" s="121">
        <f t="shared" si="1"/>
        <v>98.50967222724518</v>
      </c>
      <c r="L20" s="125">
        <v>0</v>
      </c>
      <c r="M20" s="125">
        <v>0</v>
      </c>
      <c r="N20" s="263">
        <f>G20+L20</f>
        <v>11071.39</v>
      </c>
      <c r="O20" s="263">
        <v>9356.39</v>
      </c>
      <c r="P20" s="263">
        <v>1550</v>
      </c>
      <c r="Q20" s="124">
        <f>O20+P20</f>
        <v>10906.39</v>
      </c>
      <c r="R20" s="122">
        <f t="shared" si="3"/>
        <v>98.50967222724518</v>
      </c>
      <c r="S20" s="264">
        <f t="shared" si="14"/>
        <v>30000</v>
      </c>
      <c r="T20" s="261">
        <f t="shared" si="14"/>
        <v>18235.21</v>
      </c>
      <c r="U20" s="261">
        <f t="shared" si="14"/>
        <v>8373.71</v>
      </c>
      <c r="V20" s="124">
        <f>T20+U20</f>
        <v>26608.92</v>
      </c>
      <c r="W20" s="23">
        <f t="shared" si="4"/>
        <v>88.6964</v>
      </c>
      <c r="Y20" s="267"/>
    </row>
    <row r="21" spans="1:25" ht="33.75" customHeight="1">
      <c r="A21" s="27" t="s">
        <v>40</v>
      </c>
      <c r="B21" s="260">
        <v>0</v>
      </c>
      <c r="C21" s="261">
        <v>0</v>
      </c>
      <c r="D21" s="261">
        <v>0</v>
      </c>
      <c r="E21" s="262">
        <f>C21+D21</f>
        <v>0</v>
      </c>
      <c r="F21" s="120" t="e">
        <f t="shared" si="0"/>
        <v>#DIV/0!</v>
      </c>
      <c r="G21" s="123">
        <v>82905</v>
      </c>
      <c r="H21" s="126">
        <v>0</v>
      </c>
      <c r="I21" s="126">
        <v>0</v>
      </c>
      <c r="J21" s="124">
        <f>H21+I21</f>
        <v>0</v>
      </c>
      <c r="K21" s="121">
        <f t="shared" si="1"/>
        <v>0</v>
      </c>
      <c r="L21" s="125">
        <v>0</v>
      </c>
      <c r="M21" s="127">
        <v>0</v>
      </c>
      <c r="N21" s="263">
        <f>G21+L21</f>
        <v>82905</v>
      </c>
      <c r="O21" s="263">
        <v>0</v>
      </c>
      <c r="P21" s="263">
        <v>0</v>
      </c>
      <c r="Q21" s="124">
        <f>O21+P21</f>
        <v>0</v>
      </c>
      <c r="R21" s="122">
        <f t="shared" si="3"/>
        <v>0</v>
      </c>
      <c r="S21" s="264">
        <f t="shared" si="14"/>
        <v>82905</v>
      </c>
      <c r="T21" s="261">
        <f t="shared" si="14"/>
        <v>0</v>
      </c>
      <c r="U21" s="261">
        <f t="shared" si="14"/>
        <v>0</v>
      </c>
      <c r="V21" s="124">
        <f>T21+U21</f>
        <v>0</v>
      </c>
      <c r="W21" s="23">
        <f t="shared" si="4"/>
        <v>0</v>
      </c>
      <c r="Y21" s="267"/>
    </row>
    <row r="22" spans="1:25" ht="27" customHeight="1">
      <c r="A22" s="29" t="s">
        <v>41</v>
      </c>
      <c r="B22" s="265">
        <f>B7+B11+B18+B21</f>
        <v>2362797.7819999997</v>
      </c>
      <c r="C22" s="265">
        <f>C7+C11+C18+C21</f>
        <v>725926.46</v>
      </c>
      <c r="D22" s="265">
        <f>D7+D11+D18+D21</f>
        <v>510216.7200000001</v>
      </c>
      <c r="E22" s="266">
        <f>E7+E11+E18+E21</f>
        <v>1236143.1800000002</v>
      </c>
      <c r="F22" s="128">
        <f t="shared" si="0"/>
        <v>52.31692654433008</v>
      </c>
      <c r="G22" s="265">
        <f>G7+G11+G18+G21</f>
        <v>1163803.168</v>
      </c>
      <c r="H22" s="265">
        <f>H7+H11+H18+H21</f>
        <v>588797.3800000001</v>
      </c>
      <c r="I22" s="265">
        <f>I7+I11+I18+I21</f>
        <v>66098.04999999999</v>
      </c>
      <c r="J22" s="266">
        <f>J7+J11+J18+J21</f>
        <v>654895.4299999999</v>
      </c>
      <c r="K22" s="129">
        <f t="shared" si="1"/>
        <v>56.27200956373405</v>
      </c>
      <c r="L22" s="265">
        <f aca="true" t="shared" si="15" ref="L22:Q22">L7+L11+L18+L21</f>
        <v>494300.55</v>
      </c>
      <c r="M22" s="265">
        <f t="shared" si="15"/>
        <v>494300.55</v>
      </c>
      <c r="N22" s="265">
        <f t="shared" si="15"/>
        <v>1658103.718</v>
      </c>
      <c r="O22" s="265">
        <f t="shared" si="15"/>
        <v>1083097.93</v>
      </c>
      <c r="P22" s="265">
        <f t="shared" si="15"/>
        <v>66098.04999999999</v>
      </c>
      <c r="Q22" s="266">
        <f t="shared" si="15"/>
        <v>1149195.98</v>
      </c>
      <c r="R22" s="130">
        <f t="shared" si="3"/>
        <v>69.30784651916449</v>
      </c>
      <c r="S22" s="265">
        <f>S7+S11+S18+S21</f>
        <v>4020901.5</v>
      </c>
      <c r="T22" s="265">
        <f>T7+T11+T18+T21</f>
        <v>1809024.39</v>
      </c>
      <c r="U22" s="265">
        <f>U7+U11+U18+U21</f>
        <v>576314.77</v>
      </c>
      <c r="V22" s="266">
        <f>V7+V11+V18+V21</f>
        <v>2385339.16</v>
      </c>
      <c r="W22" s="32">
        <f t="shared" si="4"/>
        <v>59.323491510548074</v>
      </c>
      <c r="Y22" s="267"/>
    </row>
    <row r="23" spans="1:25" s="33" customFormat="1" ht="24.75" customHeight="1">
      <c r="A23" s="285" t="s">
        <v>42</v>
      </c>
      <c r="B23" s="285"/>
      <c r="C23" s="285"/>
      <c r="D23" s="285"/>
      <c r="E23" s="285"/>
      <c r="F23" s="285"/>
      <c r="G23" s="285"/>
      <c r="H23" s="285"/>
      <c r="I23" s="285"/>
      <c r="J23" s="285"/>
      <c r="K23" s="285"/>
      <c r="L23" s="285"/>
      <c r="M23" s="285"/>
      <c r="N23" s="285"/>
      <c r="O23" s="285"/>
      <c r="P23" s="285"/>
      <c r="Q23" s="285"/>
      <c r="R23" s="285"/>
      <c r="S23" s="285"/>
      <c r="T23" s="285"/>
      <c r="U23" s="285"/>
      <c r="V23" s="285"/>
      <c r="W23" s="285"/>
      <c r="Y23" s="268"/>
    </row>
    <row r="24" spans="1:23" ht="114" customHeight="1">
      <c r="A24" s="279" t="s">
        <v>43</v>
      </c>
      <c r="B24" s="279"/>
      <c r="C24" s="279"/>
      <c r="D24" s="279"/>
      <c r="E24" s="279"/>
      <c r="F24" s="279"/>
      <c r="G24" s="279"/>
      <c r="H24" s="279"/>
      <c r="I24" s="279"/>
      <c r="J24" s="279"/>
      <c r="K24" s="279"/>
      <c r="L24" s="279"/>
      <c r="M24" s="279"/>
      <c r="N24" s="279"/>
      <c r="O24" s="279"/>
      <c r="P24" s="279"/>
      <c r="Q24" s="279"/>
      <c r="R24" s="279"/>
      <c r="S24" s="279"/>
      <c r="T24" s="279"/>
      <c r="U24" s="279"/>
      <c r="V24" s="279"/>
      <c r="W24" s="279"/>
    </row>
    <row r="27" spans="4:16" ht="12.75">
      <c r="D27" s="335">
        <f>D22+'3A Rendimento Auferido x Rendim'!D22</f>
        <v>513559.2200000001</v>
      </c>
      <c r="P27" s="335"/>
    </row>
  </sheetData>
  <sheetProtection selectLockedCells="1" selectUnlockedCells="1"/>
  <mergeCells count="25">
    <mergeCell ref="A1:K1"/>
    <mergeCell ref="B2:S2"/>
    <mergeCell ref="A3:A6"/>
    <mergeCell ref="B3:W3"/>
    <mergeCell ref="B4:F4"/>
    <mergeCell ref="G4:K4"/>
    <mergeCell ref="L4:M4"/>
    <mergeCell ref="N4:R4"/>
    <mergeCell ref="S4:W4"/>
    <mergeCell ref="A23:W23"/>
    <mergeCell ref="F5:F6"/>
    <mergeCell ref="G5:G6"/>
    <mergeCell ref="H5:J5"/>
    <mergeCell ref="K5:K6"/>
    <mergeCell ref="L5:L6"/>
    <mergeCell ref="A24:W24"/>
    <mergeCell ref="M5:M6"/>
    <mergeCell ref="N5:N6"/>
    <mergeCell ref="O5:Q5"/>
    <mergeCell ref="R5:R6"/>
    <mergeCell ref="S5:S6"/>
    <mergeCell ref="T5:V5"/>
    <mergeCell ref="C5:E5"/>
    <mergeCell ref="B5:B6"/>
    <mergeCell ref="W5:W6"/>
  </mergeCells>
  <conditionalFormatting sqref="B7:E7 F7:F22 G7:J7 K7:K22 L7:Q7 R7:R22 S7:V7 W7:W22">
    <cfRule type="cellIs" priority="5" dxfId="0" operator="notEqual" stopIfTrue="1">
      <formula>'3- Orçamento Global '!$S$7*'3- Orçamento Global '!$T$7</formula>
    </cfRule>
  </conditionalFormatting>
  <conditionalFormatting sqref="N8:N10 N12:N17 N19:N21">
    <cfRule type="cellIs" priority="6" dxfId="0" operator="notEqual" stopIfTrue="1">
      <formula>'3- Orçamento Global '!$S$7*'3- Orçamento Global '!$U$7</formula>
    </cfRule>
  </conditionalFormatting>
  <conditionalFormatting sqref="B7:E7 F7:F22 G7:J7 K7:K22 L7:Q7 R7:R22 S7:V7 W7:W22">
    <cfRule type="cellIs" priority="2" dxfId="0" operator="notEqual" stopIfTrue="1">
      <formula>'[4]3- Orçamento Global '!$S$7*'[4]3- Orçamento Global '!$T$7</formula>
    </cfRule>
  </conditionalFormatting>
  <conditionalFormatting sqref="N8:N10 N12:N17 N19:N21">
    <cfRule type="cellIs" priority="1" dxfId="0" operator="notEqual" stopIfTrue="1">
      <formula>'[4]3- Orçamento Global '!$S$7*'[4]3- Orçamento Global '!$U$7</formula>
    </cfRule>
  </conditionalFormatting>
  <printOptions/>
  <pageMargins left="0.3298611111111111" right="0.2701388888888889" top="0.9840277777777777" bottom="0.9840277777777777" header="0.5118055555555555" footer="0.5118055555555555"/>
  <pageSetup horizontalDpi="300" verticalDpi="300" orientation="landscape" scale="55" r:id="rId1"/>
</worksheet>
</file>

<file path=xl/worksheets/sheet4.xml><?xml version="1.0" encoding="utf-8"?>
<worksheet xmlns="http://schemas.openxmlformats.org/spreadsheetml/2006/main" xmlns:r="http://schemas.openxmlformats.org/officeDocument/2006/relationships">
  <dimension ref="A1:BQ25"/>
  <sheetViews>
    <sheetView zoomScalePageLayoutView="0" workbookViewId="0" topLeftCell="A12">
      <selection activeCell="C12" sqref="C12"/>
    </sheetView>
  </sheetViews>
  <sheetFormatPr defaultColWidth="9.140625" defaultRowHeight="12.75"/>
  <cols>
    <col min="1" max="1" width="37.421875" style="13" customWidth="1"/>
    <col min="2" max="6" width="13.7109375" style="13" customWidth="1"/>
    <col min="7" max="10" width="14.421875" style="13" customWidth="1"/>
    <col min="11" max="11" width="13.7109375" style="13" customWidth="1"/>
    <col min="12" max="14" width="15.28125" style="13" customWidth="1"/>
    <col min="15" max="15" width="14.421875" style="13" customWidth="1"/>
    <col min="16" max="16" width="13.7109375" style="13" customWidth="1"/>
    <col min="17" max="16384" width="9.140625" style="13" customWidth="1"/>
  </cols>
  <sheetData>
    <row r="1" spans="1:11" ht="27" customHeight="1">
      <c r="A1" s="288" t="s">
        <v>14</v>
      </c>
      <c r="B1" s="288"/>
      <c r="C1" s="288"/>
      <c r="D1" s="288"/>
      <c r="E1" s="288"/>
      <c r="F1" s="288"/>
      <c r="G1" s="288"/>
      <c r="H1" s="288"/>
      <c r="I1" s="288"/>
      <c r="J1" s="288"/>
      <c r="K1" s="288"/>
    </row>
    <row r="2" spans="1:12" ht="25.5" customHeight="1">
      <c r="A2" s="299" t="s">
        <v>44</v>
      </c>
      <c r="B2" s="299"/>
      <c r="C2" s="299"/>
      <c r="D2" s="299"/>
      <c r="E2" s="299"/>
      <c r="F2" s="299"/>
      <c r="G2" s="299"/>
      <c r="H2" s="299"/>
      <c r="I2" s="299"/>
      <c r="J2" s="299"/>
      <c r="K2" s="299"/>
      <c r="L2" s="14"/>
    </row>
    <row r="3" spans="1:69" ht="21" customHeight="1">
      <c r="A3" s="289" t="s">
        <v>16</v>
      </c>
      <c r="B3" s="290" t="s">
        <v>17</v>
      </c>
      <c r="C3" s="290"/>
      <c r="D3" s="290"/>
      <c r="E3" s="290"/>
      <c r="F3" s="290"/>
      <c r="G3" s="290"/>
      <c r="H3" s="290"/>
      <c r="I3" s="290"/>
      <c r="J3" s="290"/>
      <c r="K3" s="290"/>
      <c r="L3" s="290"/>
      <c r="M3" s="290"/>
      <c r="N3" s="290"/>
      <c r="O3" s="290"/>
      <c r="P3" s="290"/>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row>
    <row r="4" spans="1:69" ht="72.75" customHeight="1">
      <c r="A4" s="289"/>
      <c r="B4" s="291" t="s">
        <v>45</v>
      </c>
      <c r="C4" s="291"/>
      <c r="D4" s="291"/>
      <c r="E4" s="291"/>
      <c r="F4" s="291"/>
      <c r="G4" s="300" t="s">
        <v>46</v>
      </c>
      <c r="H4" s="300"/>
      <c r="I4" s="300"/>
      <c r="J4" s="300"/>
      <c r="K4" s="300"/>
      <c r="L4" s="289" t="s">
        <v>47</v>
      </c>
      <c r="M4" s="289"/>
      <c r="N4" s="289"/>
      <c r="O4" s="289"/>
      <c r="P4" s="289"/>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row>
    <row r="5" spans="1:58" s="15" customFormat="1" ht="45.75" customHeight="1">
      <c r="A5" s="289"/>
      <c r="B5" s="296" t="s">
        <v>48</v>
      </c>
      <c r="C5" s="301" t="s">
        <v>49</v>
      </c>
      <c r="D5" s="301"/>
      <c r="E5" s="301"/>
      <c r="F5" s="287" t="s">
        <v>28</v>
      </c>
      <c r="G5" s="296" t="s">
        <v>50</v>
      </c>
      <c r="H5" s="297" t="s">
        <v>51</v>
      </c>
      <c r="I5" s="297"/>
      <c r="J5" s="297"/>
      <c r="K5" s="287" t="s">
        <v>28</v>
      </c>
      <c r="L5" s="298" t="s">
        <v>52</v>
      </c>
      <c r="M5" s="281" t="s">
        <v>32</v>
      </c>
      <c r="N5" s="281"/>
      <c r="O5" s="281"/>
      <c r="P5" s="287" t="s">
        <v>28</v>
      </c>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row>
    <row r="6" spans="1:16" s="18" customFormat="1" ht="192.75" customHeight="1">
      <c r="A6" s="289"/>
      <c r="B6" s="296"/>
      <c r="C6" s="16" t="s">
        <v>53</v>
      </c>
      <c r="D6" s="16" t="s">
        <v>54</v>
      </c>
      <c r="E6" s="17" t="s">
        <v>37</v>
      </c>
      <c r="F6" s="287"/>
      <c r="G6" s="296"/>
      <c r="H6" s="16" t="s">
        <v>55</v>
      </c>
      <c r="I6" s="16" t="s">
        <v>56</v>
      </c>
      <c r="J6" s="17" t="s">
        <v>37</v>
      </c>
      <c r="K6" s="287"/>
      <c r="L6" s="298"/>
      <c r="M6" s="16" t="s">
        <v>57</v>
      </c>
      <c r="N6" s="16" t="s">
        <v>58</v>
      </c>
      <c r="O6" s="17" t="s">
        <v>37</v>
      </c>
      <c r="P6" s="287"/>
    </row>
    <row r="7" spans="1:69" ht="44.25" customHeight="1">
      <c r="A7" s="19" t="s">
        <v>2</v>
      </c>
      <c r="B7" s="34"/>
      <c r="C7" s="115">
        <f>SUM(C8:C10)</f>
        <v>36325</v>
      </c>
      <c r="D7" s="115">
        <f>SUM(D8:D10)</f>
        <v>0</v>
      </c>
      <c r="E7" s="117">
        <f>SUM(E8:E10)</f>
        <v>36325</v>
      </c>
      <c r="F7" s="35"/>
      <c r="G7" s="22">
        <f>SUM(G8:G10)</f>
        <v>0</v>
      </c>
      <c r="H7" s="20">
        <f>SUM(H8:H10)</f>
        <v>0</v>
      </c>
      <c r="I7" s="20">
        <f>SUM(I8:I10)</f>
        <v>0</v>
      </c>
      <c r="J7" s="21">
        <f>SUM(J8:J10)</f>
        <v>0</v>
      </c>
      <c r="K7" s="36"/>
      <c r="L7" s="37"/>
      <c r="M7" s="20">
        <f>SUM(M8:M10)</f>
        <v>36325</v>
      </c>
      <c r="N7" s="20">
        <f>SUM(N8:N10)</f>
        <v>0</v>
      </c>
      <c r="O7" s="21">
        <f>SUM(O8:O10)</f>
        <v>36325</v>
      </c>
      <c r="P7" s="37"/>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row>
    <row r="8" spans="1:16" ht="42" customHeight="1">
      <c r="A8" s="24" t="s">
        <v>3</v>
      </c>
      <c r="B8" s="38"/>
      <c r="C8" s="113">
        <v>0</v>
      </c>
      <c r="D8" s="114">
        <v>0</v>
      </c>
      <c r="E8" s="118">
        <f>C8+D8</f>
        <v>0</v>
      </c>
      <c r="F8" s="35"/>
      <c r="G8" s="114">
        <v>0</v>
      </c>
      <c r="H8" s="114">
        <v>0</v>
      </c>
      <c r="I8" s="114">
        <v>0</v>
      </c>
      <c r="J8" s="25">
        <f>H8+I8</f>
        <v>0</v>
      </c>
      <c r="K8" s="36"/>
      <c r="L8" s="37"/>
      <c r="M8" s="26">
        <f aca="true" t="shared" si="0" ref="M8:N10">C8+H8</f>
        <v>0</v>
      </c>
      <c r="N8" s="26">
        <f t="shared" si="0"/>
        <v>0</v>
      </c>
      <c r="O8" s="25">
        <f>M8+N8</f>
        <v>0</v>
      </c>
      <c r="P8" s="37"/>
    </row>
    <row r="9" spans="1:16" ht="42" customHeight="1">
      <c r="A9" s="24" t="s">
        <v>4</v>
      </c>
      <c r="B9" s="38"/>
      <c r="C9" s="113">
        <v>21974.92</v>
      </c>
      <c r="D9" s="114">
        <v>0</v>
      </c>
      <c r="E9" s="118">
        <f>C9+D9</f>
        <v>21974.92</v>
      </c>
      <c r="F9" s="35"/>
      <c r="G9" s="114">
        <v>0</v>
      </c>
      <c r="H9" s="114">
        <v>0</v>
      </c>
      <c r="I9" s="114">
        <v>0</v>
      </c>
      <c r="J9" s="25">
        <f>H9+I9</f>
        <v>0</v>
      </c>
      <c r="K9" s="36"/>
      <c r="L9" s="37"/>
      <c r="M9" s="26">
        <f t="shared" si="0"/>
        <v>21974.92</v>
      </c>
      <c r="N9" s="26">
        <f t="shared" si="0"/>
        <v>0</v>
      </c>
      <c r="O9" s="25">
        <f>M9+N9</f>
        <v>21974.92</v>
      </c>
      <c r="P9" s="37"/>
    </row>
    <row r="10" spans="1:16" ht="42" customHeight="1">
      <c r="A10" s="24" t="s">
        <v>5</v>
      </c>
      <c r="B10" s="39"/>
      <c r="C10" s="113">
        <v>14350.08</v>
      </c>
      <c r="D10" s="114">
        <v>0</v>
      </c>
      <c r="E10" s="118">
        <f>C10+D10</f>
        <v>14350.08</v>
      </c>
      <c r="F10" s="35"/>
      <c r="G10" s="114">
        <v>0</v>
      </c>
      <c r="H10" s="114">
        <v>0</v>
      </c>
      <c r="I10" s="114">
        <v>0</v>
      </c>
      <c r="J10" s="25">
        <f>H10+I10</f>
        <v>0</v>
      </c>
      <c r="K10" s="36"/>
      <c r="L10" s="37"/>
      <c r="M10" s="26">
        <f t="shared" si="0"/>
        <v>14350.08</v>
      </c>
      <c r="N10" s="26">
        <f t="shared" si="0"/>
        <v>0</v>
      </c>
      <c r="O10" s="25">
        <f>M10+N10</f>
        <v>14350.08</v>
      </c>
      <c r="P10" s="37"/>
    </row>
    <row r="11" spans="1:16" ht="42" customHeight="1">
      <c r="A11" s="27" t="s">
        <v>6</v>
      </c>
      <c r="B11" s="34"/>
      <c r="C11" s="115">
        <f>SUM(C12:C17)</f>
        <v>22249.85</v>
      </c>
      <c r="D11" s="115">
        <f>SUM(D12:D17)</f>
        <v>3342.5</v>
      </c>
      <c r="E11" s="117">
        <f>SUM(E12:E17)</f>
        <v>25592.35</v>
      </c>
      <c r="F11" s="35"/>
      <c r="G11" s="22">
        <f>SUM(G12:G17)</f>
        <v>0</v>
      </c>
      <c r="H11" s="20">
        <f>SUM(H12:H17)</f>
        <v>0</v>
      </c>
      <c r="I11" s="20">
        <f>SUM(I12:I17)</f>
        <v>0</v>
      </c>
      <c r="J11" s="21">
        <f>SUM(J12:J17)</f>
        <v>0</v>
      </c>
      <c r="K11" s="36"/>
      <c r="L11" s="37"/>
      <c r="M11" s="20">
        <f>SUM(M12:M17)</f>
        <v>22249.85</v>
      </c>
      <c r="N11" s="20">
        <f>SUM(N12:N17)</f>
        <v>3342.5</v>
      </c>
      <c r="O11" s="21">
        <f>SUM(O12:O17)</f>
        <v>25592.35</v>
      </c>
      <c r="P11" s="37"/>
    </row>
    <row r="12" spans="1:16" ht="56.25" customHeight="1">
      <c r="A12" s="24" t="s">
        <v>7</v>
      </c>
      <c r="B12" s="38"/>
      <c r="C12" s="114">
        <v>6422.87</v>
      </c>
      <c r="D12" s="114">
        <v>0</v>
      </c>
      <c r="E12" s="118">
        <f aca="true" t="shared" si="1" ref="E12:E17">C12+D12</f>
        <v>6422.87</v>
      </c>
      <c r="F12" s="35"/>
      <c r="G12" s="114">
        <v>0</v>
      </c>
      <c r="H12" s="114">
        <v>0</v>
      </c>
      <c r="I12" s="114">
        <v>0</v>
      </c>
      <c r="J12" s="25">
        <f aca="true" t="shared" si="2" ref="J12:J17">H12+I12</f>
        <v>0</v>
      </c>
      <c r="K12" s="36"/>
      <c r="L12" s="37"/>
      <c r="M12" s="26">
        <f aca="true" t="shared" si="3" ref="M12:N17">C12+H12</f>
        <v>6422.87</v>
      </c>
      <c r="N12" s="26">
        <f t="shared" si="3"/>
        <v>0</v>
      </c>
      <c r="O12" s="25">
        <f aca="true" t="shared" si="4" ref="O12:O17">M12+N12</f>
        <v>6422.87</v>
      </c>
      <c r="P12" s="37"/>
    </row>
    <row r="13" spans="1:16" ht="42" customHeight="1">
      <c r="A13" s="24" t="s">
        <v>8</v>
      </c>
      <c r="B13" s="39"/>
      <c r="C13" s="116">
        <v>14159</v>
      </c>
      <c r="D13" s="116">
        <f>'[3]EXECUÇÃO PROMOEX 2010'!$AE$1787</f>
        <v>962.5</v>
      </c>
      <c r="E13" s="118">
        <f t="shared" si="1"/>
        <v>15121.5</v>
      </c>
      <c r="F13" s="35"/>
      <c r="G13" s="114">
        <v>0</v>
      </c>
      <c r="H13" s="114">
        <v>0</v>
      </c>
      <c r="I13" s="114">
        <v>0</v>
      </c>
      <c r="J13" s="25">
        <f t="shared" si="2"/>
        <v>0</v>
      </c>
      <c r="K13" s="36"/>
      <c r="L13" s="37"/>
      <c r="M13" s="26">
        <f t="shared" si="3"/>
        <v>14159</v>
      </c>
      <c r="N13" s="26">
        <f t="shared" si="3"/>
        <v>962.5</v>
      </c>
      <c r="O13" s="25">
        <f t="shared" si="4"/>
        <v>15121.5</v>
      </c>
      <c r="P13" s="37"/>
    </row>
    <row r="14" spans="1:16" ht="42" customHeight="1">
      <c r="A14" s="24" t="s">
        <v>9</v>
      </c>
      <c r="B14" s="38"/>
      <c r="C14" s="114">
        <v>0</v>
      </c>
      <c r="D14" s="114">
        <f>'[3]EXECUÇÃO PROMOEX 2010'!$AE$2202</f>
        <v>2380</v>
      </c>
      <c r="E14" s="118">
        <f t="shared" si="1"/>
        <v>2380</v>
      </c>
      <c r="F14" s="35"/>
      <c r="G14" s="114">
        <v>0</v>
      </c>
      <c r="H14" s="114">
        <v>0</v>
      </c>
      <c r="I14" s="114">
        <v>0</v>
      </c>
      <c r="J14" s="25">
        <f t="shared" si="2"/>
        <v>0</v>
      </c>
      <c r="K14" s="36"/>
      <c r="L14" s="37"/>
      <c r="M14" s="26">
        <f t="shared" si="3"/>
        <v>0</v>
      </c>
      <c r="N14" s="26">
        <f t="shared" si="3"/>
        <v>2380</v>
      </c>
      <c r="O14" s="25">
        <f t="shared" si="4"/>
        <v>2380</v>
      </c>
      <c r="P14" s="37"/>
    </row>
    <row r="15" spans="1:16" ht="42" customHeight="1">
      <c r="A15" s="24" t="s">
        <v>10</v>
      </c>
      <c r="B15" s="38"/>
      <c r="C15" s="114">
        <v>1667.98</v>
      </c>
      <c r="D15" s="114">
        <v>0</v>
      </c>
      <c r="E15" s="118">
        <f t="shared" si="1"/>
        <v>1667.98</v>
      </c>
      <c r="F15" s="35"/>
      <c r="G15" s="114">
        <v>0</v>
      </c>
      <c r="H15" s="114">
        <v>0</v>
      </c>
      <c r="I15" s="114">
        <v>0</v>
      </c>
      <c r="J15" s="25">
        <f t="shared" si="2"/>
        <v>0</v>
      </c>
      <c r="K15" s="36"/>
      <c r="L15" s="37"/>
      <c r="M15" s="26">
        <f t="shared" si="3"/>
        <v>1667.98</v>
      </c>
      <c r="N15" s="26">
        <f t="shared" si="3"/>
        <v>0</v>
      </c>
      <c r="O15" s="25">
        <f t="shared" si="4"/>
        <v>1667.98</v>
      </c>
      <c r="P15" s="37"/>
    </row>
    <row r="16" spans="1:16" ht="42" customHeight="1">
      <c r="A16" s="24" t="s">
        <v>11</v>
      </c>
      <c r="B16" s="38"/>
      <c r="C16" s="114">
        <v>0</v>
      </c>
      <c r="D16" s="114">
        <v>0</v>
      </c>
      <c r="E16" s="118">
        <f t="shared" si="1"/>
        <v>0</v>
      </c>
      <c r="F16" s="35"/>
      <c r="G16" s="114">
        <v>0</v>
      </c>
      <c r="H16" s="114">
        <v>0</v>
      </c>
      <c r="I16" s="114">
        <v>0</v>
      </c>
      <c r="J16" s="25">
        <f t="shared" si="2"/>
        <v>0</v>
      </c>
      <c r="K16" s="36"/>
      <c r="L16" s="37"/>
      <c r="M16" s="26">
        <f t="shared" si="3"/>
        <v>0</v>
      </c>
      <c r="N16" s="26">
        <f t="shared" si="3"/>
        <v>0</v>
      </c>
      <c r="O16" s="25">
        <f t="shared" si="4"/>
        <v>0</v>
      </c>
      <c r="P16" s="37"/>
    </row>
    <row r="17" spans="1:16" ht="42" customHeight="1">
      <c r="A17" s="24" t="s">
        <v>12</v>
      </c>
      <c r="B17" s="39"/>
      <c r="C17" s="114">
        <v>0</v>
      </c>
      <c r="D17" s="114">
        <v>0</v>
      </c>
      <c r="E17" s="118">
        <f t="shared" si="1"/>
        <v>0</v>
      </c>
      <c r="F17" s="35"/>
      <c r="G17" s="114">
        <v>0</v>
      </c>
      <c r="H17" s="114">
        <v>0</v>
      </c>
      <c r="I17" s="114">
        <v>0</v>
      </c>
      <c r="J17" s="25">
        <f t="shared" si="2"/>
        <v>0</v>
      </c>
      <c r="K17" s="36"/>
      <c r="L17" s="37"/>
      <c r="M17" s="26">
        <f t="shared" si="3"/>
        <v>0</v>
      </c>
      <c r="N17" s="26">
        <f t="shared" si="3"/>
        <v>0</v>
      </c>
      <c r="O17" s="25">
        <f t="shared" si="4"/>
        <v>0</v>
      </c>
      <c r="P17" s="37"/>
    </row>
    <row r="18" spans="1:16" ht="42" customHeight="1">
      <c r="A18" s="27" t="s">
        <v>38</v>
      </c>
      <c r="B18" s="34"/>
      <c r="C18" s="115">
        <f>SUM(C19:C20)</f>
        <v>4143.42</v>
      </c>
      <c r="D18" s="115">
        <f>SUM(D19:D20)</f>
        <v>0</v>
      </c>
      <c r="E18" s="117">
        <f>SUM(E19:E20)</f>
        <v>4143.42</v>
      </c>
      <c r="F18" s="35"/>
      <c r="G18" s="22">
        <f>SUM(G19:G20)</f>
        <v>0</v>
      </c>
      <c r="H18" s="20">
        <f>SUM(H19:H20)</f>
        <v>0</v>
      </c>
      <c r="I18" s="20">
        <f>SUM(I19:I20)</f>
        <v>0</v>
      </c>
      <c r="J18" s="21">
        <f>SUM(J19:J20)</f>
        <v>0</v>
      </c>
      <c r="K18" s="36"/>
      <c r="L18" s="37"/>
      <c r="M18" s="20">
        <f>SUM(M19:M20)</f>
        <v>4143.42</v>
      </c>
      <c r="N18" s="20">
        <f>SUM(N19:N20)</f>
        <v>0</v>
      </c>
      <c r="O18" s="21">
        <f>SUM(O19:O20)</f>
        <v>4143.42</v>
      </c>
      <c r="P18" s="37"/>
    </row>
    <row r="19" spans="1:16" ht="42" customHeight="1">
      <c r="A19" s="24" t="s">
        <v>13</v>
      </c>
      <c r="B19" s="38"/>
      <c r="C19" s="114">
        <v>4143.42</v>
      </c>
      <c r="D19" s="114">
        <v>0</v>
      </c>
      <c r="E19" s="118">
        <f>C19+D19</f>
        <v>4143.42</v>
      </c>
      <c r="F19" s="35"/>
      <c r="G19" s="114">
        <v>0</v>
      </c>
      <c r="H19" s="114">
        <v>0</v>
      </c>
      <c r="I19" s="114">
        <v>0</v>
      </c>
      <c r="J19" s="25">
        <f>H19+I19</f>
        <v>0</v>
      </c>
      <c r="K19" s="36"/>
      <c r="L19" s="37"/>
      <c r="M19" s="26">
        <f aca="true" t="shared" si="5" ref="M19:N21">C19+H19</f>
        <v>4143.42</v>
      </c>
      <c r="N19" s="26">
        <f t="shared" si="5"/>
        <v>0</v>
      </c>
      <c r="O19" s="25">
        <f>M19+N19</f>
        <v>4143.42</v>
      </c>
      <c r="P19" s="37"/>
    </row>
    <row r="20" spans="1:16" ht="42" customHeight="1">
      <c r="A20" s="24" t="s">
        <v>39</v>
      </c>
      <c r="B20" s="38"/>
      <c r="C20" s="114">
        <v>0</v>
      </c>
      <c r="D20" s="114">
        <v>0</v>
      </c>
      <c r="E20" s="118">
        <f>C20+D20</f>
        <v>0</v>
      </c>
      <c r="F20" s="35"/>
      <c r="G20" s="114">
        <v>0</v>
      </c>
      <c r="H20" s="114">
        <v>0</v>
      </c>
      <c r="I20" s="114">
        <v>0</v>
      </c>
      <c r="J20" s="25">
        <f>H20+I20</f>
        <v>0</v>
      </c>
      <c r="K20" s="36"/>
      <c r="L20" s="37"/>
      <c r="M20" s="26">
        <f t="shared" si="5"/>
        <v>0</v>
      </c>
      <c r="N20" s="26">
        <f t="shared" si="5"/>
        <v>0</v>
      </c>
      <c r="O20" s="25">
        <f>M20+N20</f>
        <v>0</v>
      </c>
      <c r="P20" s="37"/>
    </row>
    <row r="21" spans="1:16" ht="42" customHeight="1">
      <c r="A21" s="27" t="s">
        <v>40</v>
      </c>
      <c r="B21" s="38"/>
      <c r="C21" s="114">
        <v>0</v>
      </c>
      <c r="D21" s="114">
        <v>0</v>
      </c>
      <c r="E21" s="118">
        <f>C21+D21</f>
        <v>0</v>
      </c>
      <c r="F21" s="35"/>
      <c r="G21" s="114">
        <v>0</v>
      </c>
      <c r="H21" s="114">
        <v>0</v>
      </c>
      <c r="I21" s="114">
        <v>0</v>
      </c>
      <c r="J21" s="25">
        <f>H21+I21</f>
        <v>0</v>
      </c>
      <c r="K21" s="36"/>
      <c r="L21" s="37"/>
      <c r="M21" s="26">
        <f t="shared" si="5"/>
        <v>0</v>
      </c>
      <c r="N21" s="26">
        <f t="shared" si="5"/>
        <v>0</v>
      </c>
      <c r="O21" s="25">
        <f>M21+N21</f>
        <v>0</v>
      </c>
      <c r="P21" s="37"/>
    </row>
    <row r="22" spans="1:16" ht="27" customHeight="1">
      <c r="A22" s="29" t="s">
        <v>59</v>
      </c>
      <c r="B22" s="30">
        <f>'[2]CEF 2008'!$C$1030+'[2]CEF 2008'!$C$1031+'[2]CEF 2008'!$C$1032+'[2]CEF 2008'!$C$1033+'[2]CEF 2008'!$C$1034</f>
        <v>137859.02000000002</v>
      </c>
      <c r="C22" s="30">
        <f>C7+C11+C18+C21</f>
        <v>62718.27</v>
      </c>
      <c r="D22" s="119">
        <f>D7+D11+D18+D21</f>
        <v>3342.5</v>
      </c>
      <c r="E22" s="31">
        <f>E7+E11+E18+E21</f>
        <v>66060.77</v>
      </c>
      <c r="F22" s="40">
        <f>E22/B22*100</f>
        <v>47.91907703971782</v>
      </c>
      <c r="G22" s="30">
        <f>G7+G11+G18+G21</f>
        <v>0</v>
      </c>
      <c r="H22" s="30">
        <f>H7+H11+H18+H21</f>
        <v>0</v>
      </c>
      <c r="I22" s="30">
        <f>I7+I11+I18+I21</f>
        <v>0</v>
      </c>
      <c r="J22" s="31">
        <f>J7+J11+J18+J21</f>
        <v>0</v>
      </c>
      <c r="K22" s="41" t="e">
        <f>J22/G22*100</f>
        <v>#DIV/0!</v>
      </c>
      <c r="L22" s="30">
        <f>(B22+G22)</f>
        <v>137859.02000000002</v>
      </c>
      <c r="M22" s="30">
        <f>M7+M11+M18+M21</f>
        <v>62718.27</v>
      </c>
      <c r="N22" s="30">
        <f>N7+N11+N18+N21</f>
        <v>3342.5</v>
      </c>
      <c r="O22" s="31">
        <f>O7+O11+O18+O21</f>
        <v>66060.77</v>
      </c>
      <c r="P22" s="42">
        <f>O22/L22*100</f>
        <v>47.91907703971782</v>
      </c>
    </row>
    <row r="23" spans="1:16" s="33" customFormat="1" ht="21.75" customHeight="1">
      <c r="A23" s="295"/>
      <c r="B23" s="295"/>
      <c r="C23" s="295"/>
      <c r="D23" s="295"/>
      <c r="E23" s="295"/>
      <c r="F23" s="295"/>
      <c r="G23" s="295"/>
      <c r="H23" s="295"/>
      <c r="I23" s="295"/>
      <c r="J23" s="295"/>
      <c r="K23" s="295"/>
      <c r="L23" s="295"/>
      <c r="M23" s="295"/>
      <c r="N23" s="295"/>
      <c r="O23" s="295"/>
      <c r="P23" s="295"/>
    </row>
    <row r="24" spans="1:16" s="33" customFormat="1" ht="24.75" customHeight="1">
      <c r="A24" s="285" t="s">
        <v>42</v>
      </c>
      <c r="B24" s="285"/>
      <c r="C24" s="285"/>
      <c r="D24" s="285"/>
      <c r="E24" s="285"/>
      <c r="F24" s="285"/>
      <c r="G24" s="285"/>
      <c r="H24" s="285"/>
      <c r="I24" s="285"/>
      <c r="J24" s="285"/>
      <c r="K24" s="285"/>
      <c r="L24" s="285"/>
      <c r="M24" s="285"/>
      <c r="N24" s="285"/>
      <c r="O24" s="285"/>
      <c r="P24" s="285"/>
    </row>
    <row r="25" spans="1:16" ht="114" customHeight="1">
      <c r="A25" s="279" t="s">
        <v>43</v>
      </c>
      <c r="B25" s="279"/>
      <c r="C25" s="279"/>
      <c r="D25" s="279"/>
      <c r="E25" s="279"/>
      <c r="F25" s="279"/>
      <c r="G25" s="279"/>
      <c r="H25" s="279"/>
      <c r="I25" s="279"/>
      <c r="J25" s="279"/>
      <c r="K25" s="279"/>
      <c r="L25" s="279"/>
      <c r="M25" s="279"/>
      <c r="N25" s="279"/>
      <c r="O25" s="279"/>
      <c r="P25" s="279"/>
    </row>
  </sheetData>
  <sheetProtection selectLockedCells="1" selectUnlockedCells="1"/>
  <mergeCells count="19">
    <mergeCell ref="A1:K1"/>
    <mergeCell ref="A2:K2"/>
    <mergeCell ref="A3:A6"/>
    <mergeCell ref="B3:P3"/>
    <mergeCell ref="B4:F4"/>
    <mergeCell ref="G4:K4"/>
    <mergeCell ref="L4:P4"/>
    <mergeCell ref="B5:B6"/>
    <mergeCell ref="C5:E5"/>
    <mergeCell ref="F5:F6"/>
    <mergeCell ref="A23:P23"/>
    <mergeCell ref="A24:P24"/>
    <mergeCell ref="A25:P25"/>
    <mergeCell ref="G5:G6"/>
    <mergeCell ref="H5:J5"/>
    <mergeCell ref="K5:K6"/>
    <mergeCell ref="L5:L6"/>
    <mergeCell ref="M5:O5"/>
    <mergeCell ref="P5:P6"/>
  </mergeCells>
  <conditionalFormatting sqref="B10">
    <cfRule type="cellIs" priority="1" dxfId="0" operator="notEqual" stopIfTrue="1">
      <formula>'3- Orçamento Global '!$S$10*'3- Orçamento Global '!$T$10</formula>
    </cfRule>
  </conditionalFormatting>
  <conditionalFormatting sqref="B7:E7 F7:F22 G7:J7 K7:K22 M7:O7 P22">
    <cfRule type="cellIs" priority="3" dxfId="0" operator="notEqual" stopIfTrue="1">
      <formula>'3- Orçamento Global '!$S$7*'3- Orçamento Global '!$T$7</formula>
    </cfRule>
  </conditionalFormatting>
  <printOptions/>
  <pageMargins left="0.18194444444444444" right="0.20555555555555555" top="0.4409722222222222" bottom="0.3958333333333333"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V111"/>
  <sheetViews>
    <sheetView zoomScale="70" zoomScaleNormal="70" zoomScaleSheetLayoutView="75" zoomScalePageLayoutView="0" workbookViewId="0" topLeftCell="A1">
      <pane xSplit="1" ySplit="7" topLeftCell="B11" activePane="bottomRight" state="frozen"/>
      <selection pane="topLeft" activeCell="A1" sqref="A1"/>
      <selection pane="topRight" activeCell="B1" sqref="B1"/>
      <selection pane="bottomLeft" activeCell="A8" sqref="A8"/>
      <selection pane="bottomRight" activeCell="A13" sqref="A13:A14"/>
    </sheetView>
  </sheetViews>
  <sheetFormatPr defaultColWidth="9.140625" defaultRowHeight="12.75"/>
  <cols>
    <col min="1" max="1" width="55.00390625" style="43" customWidth="1"/>
    <col min="2" max="4" width="31.00390625" style="44" customWidth="1"/>
    <col min="5" max="5" width="37.57421875" style="44" customWidth="1"/>
    <col min="6" max="6" width="34.00390625" style="44" customWidth="1"/>
    <col min="7" max="7" width="31.00390625" style="44" customWidth="1"/>
    <col min="8" max="8" width="31.421875" style="44" customWidth="1"/>
    <col min="9" max="9" width="16.00390625" style="43" customWidth="1"/>
    <col min="10" max="10" width="13.8515625" style="43" customWidth="1"/>
    <col min="11" max="11" width="14.8515625" style="43" customWidth="1"/>
    <col min="12" max="16384" width="9.140625" style="43" customWidth="1"/>
  </cols>
  <sheetData>
    <row r="1" spans="1:8" ht="27" customHeight="1">
      <c r="A1" s="288" t="s">
        <v>14</v>
      </c>
      <c r="B1" s="288"/>
      <c r="C1" s="288"/>
      <c r="D1" s="288"/>
      <c r="E1" s="288"/>
      <c r="F1" s="288"/>
      <c r="G1" s="288"/>
      <c r="H1" s="288"/>
    </row>
    <row r="2" spans="1:8" ht="24.75" customHeight="1">
      <c r="A2" s="316"/>
      <c r="B2" s="317"/>
      <c r="C2" s="317"/>
      <c r="D2" s="317"/>
      <c r="E2" s="317"/>
      <c r="F2" s="317"/>
      <c r="G2" s="317"/>
      <c r="H2" s="317"/>
    </row>
    <row r="3" spans="1:8" s="46" customFormat="1" ht="12.75" customHeight="1">
      <c r="A3" s="318" t="s">
        <v>60</v>
      </c>
      <c r="B3" s="319" t="s">
        <v>61</v>
      </c>
      <c r="C3" s="319"/>
      <c r="D3" s="319"/>
      <c r="E3" s="319"/>
      <c r="F3" s="319"/>
      <c r="G3" s="319"/>
      <c r="H3" s="319"/>
    </row>
    <row r="4" spans="1:8" s="47" customFormat="1" ht="21.75" customHeight="1">
      <c r="A4" s="318"/>
      <c r="B4" s="319"/>
      <c r="C4" s="319"/>
      <c r="D4" s="319"/>
      <c r="E4" s="319"/>
      <c r="F4" s="319"/>
      <c r="G4" s="319"/>
      <c r="H4" s="319"/>
    </row>
    <row r="5" spans="1:8" s="46" customFormat="1" ht="25.5" customHeight="1">
      <c r="A5" s="318"/>
      <c r="B5" s="318" t="s">
        <v>62</v>
      </c>
      <c r="C5" s="318"/>
      <c r="D5" s="318"/>
      <c r="E5" s="320" t="s">
        <v>63</v>
      </c>
      <c r="F5" s="320" t="s">
        <v>64</v>
      </c>
      <c r="G5" s="321" t="s">
        <v>65</v>
      </c>
      <c r="H5" s="321" t="s">
        <v>66</v>
      </c>
    </row>
    <row r="6" spans="1:8" s="46" customFormat="1" ht="16.5" customHeight="1">
      <c r="A6" s="318"/>
      <c r="B6" s="318"/>
      <c r="C6" s="318"/>
      <c r="D6" s="318"/>
      <c r="E6" s="320"/>
      <c r="F6" s="320"/>
      <c r="G6" s="321"/>
      <c r="H6" s="321"/>
    </row>
    <row r="7" spans="1:8" s="46" customFormat="1" ht="175.5" customHeight="1">
      <c r="A7" s="318"/>
      <c r="B7" s="45" t="s">
        <v>67</v>
      </c>
      <c r="C7" s="45" t="s">
        <v>68</v>
      </c>
      <c r="D7" s="45" t="s">
        <v>69</v>
      </c>
      <c r="E7" s="45" t="s">
        <v>70</v>
      </c>
      <c r="F7" s="45" t="s">
        <v>70</v>
      </c>
      <c r="G7" s="321"/>
      <c r="H7" s="321"/>
    </row>
    <row r="8" spans="1:8" ht="118.5" customHeight="1">
      <c r="A8" s="313" t="s">
        <v>71</v>
      </c>
      <c r="B8" s="48">
        <v>33</v>
      </c>
      <c r="C8" s="49" t="s">
        <v>72</v>
      </c>
      <c r="D8" s="49" t="s">
        <v>73</v>
      </c>
      <c r="E8" s="50" t="s">
        <v>74</v>
      </c>
      <c r="F8" s="50" t="s">
        <v>74</v>
      </c>
      <c r="G8" s="50" t="s">
        <v>75</v>
      </c>
      <c r="H8" s="50" t="s">
        <v>75</v>
      </c>
    </row>
    <row r="9" spans="1:8" ht="67.5" customHeight="1">
      <c r="A9" s="313"/>
      <c r="B9" s="315" t="s">
        <v>76</v>
      </c>
      <c r="C9" s="315"/>
      <c r="D9" s="315"/>
      <c r="E9" s="315"/>
      <c r="F9" s="315"/>
      <c r="G9" s="315"/>
      <c r="H9" s="315"/>
    </row>
    <row r="10" spans="1:8" ht="113.25" customHeight="1">
      <c r="A10" s="51" t="s">
        <v>3</v>
      </c>
      <c r="B10" s="52">
        <v>17</v>
      </c>
      <c r="C10" s="53" t="s">
        <v>77</v>
      </c>
      <c r="D10" s="53" t="s">
        <v>78</v>
      </c>
      <c r="E10" s="54" t="s">
        <v>79</v>
      </c>
      <c r="F10" s="54" t="s">
        <v>79</v>
      </c>
      <c r="G10" s="54" t="s">
        <v>75</v>
      </c>
      <c r="H10" s="54" t="s">
        <v>75</v>
      </c>
    </row>
    <row r="11" spans="1:8" s="58" customFormat="1" ht="109.5" customHeight="1">
      <c r="A11" s="55" t="s">
        <v>80</v>
      </c>
      <c r="B11" s="56">
        <v>17</v>
      </c>
      <c r="C11" s="56" t="s">
        <v>81</v>
      </c>
      <c r="D11" s="56" t="s">
        <v>82</v>
      </c>
      <c r="E11" s="57" t="s">
        <v>83</v>
      </c>
      <c r="F11" s="57" t="s">
        <v>83</v>
      </c>
      <c r="G11" s="57" t="s">
        <v>75</v>
      </c>
      <c r="H11" s="57" t="s">
        <v>75</v>
      </c>
    </row>
    <row r="12" spans="1:8" s="61" customFormat="1" ht="50.25" customHeight="1">
      <c r="A12" s="59" t="s">
        <v>202</v>
      </c>
      <c r="B12" s="63">
        <v>7</v>
      </c>
      <c r="C12" s="64" t="s">
        <v>363</v>
      </c>
      <c r="D12" s="64" t="s">
        <v>203</v>
      </c>
      <c r="E12" s="134">
        <v>7</v>
      </c>
      <c r="F12" s="134">
        <f>E12</f>
        <v>7</v>
      </c>
      <c r="G12" s="133">
        <f>E12/B12</f>
        <v>1</v>
      </c>
      <c r="H12" s="133">
        <f>F12/B12</f>
        <v>1</v>
      </c>
    </row>
    <row r="13" spans="1:8" s="61" customFormat="1" ht="42" customHeight="1">
      <c r="A13" s="59" t="s">
        <v>204</v>
      </c>
      <c r="B13" s="63">
        <v>5</v>
      </c>
      <c r="C13" s="64" t="s">
        <v>205</v>
      </c>
      <c r="D13" s="64" t="s">
        <v>206</v>
      </c>
      <c r="E13" s="134">
        <v>5</v>
      </c>
      <c r="F13" s="134">
        <f>E13</f>
        <v>5</v>
      </c>
      <c r="G13" s="133">
        <f>E13/B13</f>
        <v>1</v>
      </c>
      <c r="H13" s="133">
        <f>F13/B13</f>
        <v>1</v>
      </c>
    </row>
    <row r="14" spans="1:22" ht="126.75" customHeight="1">
      <c r="A14" s="55" t="s">
        <v>84</v>
      </c>
      <c r="B14" s="56">
        <v>100</v>
      </c>
      <c r="C14" s="56" t="s">
        <v>85</v>
      </c>
      <c r="D14" s="56" t="s">
        <v>86</v>
      </c>
      <c r="E14" s="57" t="s">
        <v>87</v>
      </c>
      <c r="F14" s="57" t="s">
        <v>87</v>
      </c>
      <c r="G14" s="57" t="s">
        <v>75</v>
      </c>
      <c r="H14" s="57" t="s">
        <v>75</v>
      </c>
      <c r="I14" s="61"/>
      <c r="J14" s="61"/>
      <c r="K14" s="61"/>
      <c r="L14" s="61"/>
      <c r="M14" s="61"/>
      <c r="N14" s="61"/>
      <c r="O14" s="61"/>
      <c r="P14" s="61"/>
      <c r="Q14" s="61"/>
      <c r="R14" s="61"/>
      <c r="S14" s="61"/>
      <c r="T14" s="61"/>
      <c r="U14" s="61"/>
      <c r="V14" s="61"/>
    </row>
    <row r="15" spans="1:8" s="61" customFormat="1" ht="50.25" customHeight="1">
      <c r="A15" s="59" t="s">
        <v>202</v>
      </c>
      <c r="B15" s="63">
        <v>2</v>
      </c>
      <c r="C15" s="64" t="s">
        <v>365</v>
      </c>
      <c r="D15" s="64" t="s">
        <v>203</v>
      </c>
      <c r="E15" s="134">
        <v>2</v>
      </c>
      <c r="F15" s="134">
        <f>E15</f>
        <v>2</v>
      </c>
      <c r="G15" s="133">
        <f>E15/B15</f>
        <v>1</v>
      </c>
      <c r="H15" s="133">
        <f>F15/B15</f>
        <v>1</v>
      </c>
    </row>
    <row r="16" spans="1:8" s="61" customFormat="1" ht="42" customHeight="1">
      <c r="A16" s="59" t="s">
        <v>204</v>
      </c>
      <c r="B16" s="63">
        <v>5</v>
      </c>
      <c r="C16" s="64" t="s">
        <v>205</v>
      </c>
      <c r="D16" s="64" t="s">
        <v>206</v>
      </c>
      <c r="E16" s="134">
        <v>4</v>
      </c>
      <c r="F16" s="134">
        <f>E16</f>
        <v>4</v>
      </c>
      <c r="G16" s="133">
        <f>E16/B16</f>
        <v>0.8</v>
      </c>
      <c r="H16" s="133">
        <f>F16/B16</f>
        <v>0.8</v>
      </c>
    </row>
    <row r="17" spans="1:14" ht="96" customHeight="1">
      <c r="A17" s="55" t="s">
        <v>88</v>
      </c>
      <c r="B17" s="56">
        <v>1</v>
      </c>
      <c r="C17" s="56" t="s">
        <v>89</v>
      </c>
      <c r="D17" s="56" t="s">
        <v>90</v>
      </c>
      <c r="E17" s="57" t="s">
        <v>91</v>
      </c>
      <c r="F17" s="57" t="s">
        <v>91</v>
      </c>
      <c r="G17" s="57" t="s">
        <v>75</v>
      </c>
      <c r="H17" s="57" t="s">
        <v>75</v>
      </c>
      <c r="I17" s="61"/>
      <c r="J17" s="61"/>
      <c r="K17" s="61"/>
      <c r="L17" s="61"/>
      <c r="M17" s="61"/>
      <c r="N17" s="61"/>
    </row>
    <row r="18" spans="1:8" s="61" customFormat="1" ht="50.25" customHeight="1">
      <c r="A18" s="59" t="s">
        <v>202</v>
      </c>
      <c r="B18" s="63">
        <v>6</v>
      </c>
      <c r="C18" s="64" t="s">
        <v>364</v>
      </c>
      <c r="D18" s="64" t="s">
        <v>203</v>
      </c>
      <c r="E18" s="134">
        <v>6</v>
      </c>
      <c r="F18" s="134">
        <f>E18</f>
        <v>6</v>
      </c>
      <c r="G18" s="133">
        <f>E18/B18</f>
        <v>1</v>
      </c>
      <c r="H18" s="133">
        <f>F18/B18</f>
        <v>1</v>
      </c>
    </row>
    <row r="19" spans="1:8" s="61" customFormat="1" ht="42" customHeight="1">
      <c r="A19" s="59" t="s">
        <v>207</v>
      </c>
      <c r="B19" s="63">
        <v>5</v>
      </c>
      <c r="C19" s="64" t="s">
        <v>208</v>
      </c>
      <c r="D19" s="64" t="s">
        <v>206</v>
      </c>
      <c r="E19" s="134">
        <v>5</v>
      </c>
      <c r="F19" s="134">
        <f>E19</f>
        <v>5</v>
      </c>
      <c r="G19" s="133">
        <f>E19/B19</f>
        <v>1</v>
      </c>
      <c r="H19" s="133">
        <f>F19/B19</f>
        <v>1</v>
      </c>
    </row>
    <row r="20" spans="1:8" ht="124.5" customHeight="1">
      <c r="A20" s="305" t="s">
        <v>4</v>
      </c>
      <c r="B20" s="52">
        <v>14</v>
      </c>
      <c r="C20" s="62" t="s">
        <v>92</v>
      </c>
      <c r="D20" s="62" t="s">
        <v>93</v>
      </c>
      <c r="E20" s="54" t="s">
        <v>94</v>
      </c>
      <c r="F20" s="54" t="s">
        <v>94</v>
      </c>
      <c r="G20" s="54" t="s">
        <v>75</v>
      </c>
      <c r="H20" s="54" t="s">
        <v>75</v>
      </c>
    </row>
    <row r="21" spans="1:8" ht="71.25" customHeight="1">
      <c r="A21" s="305"/>
      <c r="B21" s="305" t="s">
        <v>95</v>
      </c>
      <c r="C21" s="305"/>
      <c r="D21" s="305"/>
      <c r="E21" s="305"/>
      <c r="F21" s="305"/>
      <c r="G21" s="305"/>
      <c r="H21" s="305"/>
    </row>
    <row r="22" spans="1:8" s="58" customFormat="1" ht="130.5" customHeight="1">
      <c r="A22" s="55" t="s">
        <v>96</v>
      </c>
      <c r="B22" s="56">
        <v>50</v>
      </c>
      <c r="C22" s="56" t="s">
        <v>97</v>
      </c>
      <c r="D22" s="56" t="s">
        <v>98</v>
      </c>
      <c r="E22" s="57" t="s">
        <v>99</v>
      </c>
      <c r="F22" s="57" t="s">
        <v>99</v>
      </c>
      <c r="G22" s="57" t="s">
        <v>75</v>
      </c>
      <c r="H22" s="57" t="s">
        <v>75</v>
      </c>
    </row>
    <row r="23" spans="1:8" ht="35.25" customHeight="1">
      <c r="A23" s="135" t="s">
        <v>202</v>
      </c>
      <c r="B23" s="136">
        <v>43</v>
      </c>
      <c r="C23" s="137" t="s">
        <v>382</v>
      </c>
      <c r="D23" s="138" t="s">
        <v>203</v>
      </c>
      <c r="E23" s="134">
        <v>18</v>
      </c>
      <c r="F23" s="134">
        <f>E23+14</f>
        <v>32</v>
      </c>
      <c r="G23" s="133">
        <f>E23/B23</f>
        <v>0.4186046511627907</v>
      </c>
      <c r="H23" s="133">
        <f>F23/B23</f>
        <v>0.7441860465116279</v>
      </c>
    </row>
    <row r="24" spans="1:8" ht="33.75" customHeight="1">
      <c r="A24" s="135" t="s">
        <v>204</v>
      </c>
      <c r="B24" s="136">
        <v>5</v>
      </c>
      <c r="C24" s="137" t="s">
        <v>205</v>
      </c>
      <c r="D24" s="138" t="s">
        <v>206</v>
      </c>
      <c r="E24" s="134">
        <v>4</v>
      </c>
      <c r="F24" s="134">
        <f>E24</f>
        <v>4</v>
      </c>
      <c r="G24" s="133">
        <f>E24/B24</f>
        <v>0.8</v>
      </c>
      <c r="H24" s="133">
        <f>F24/B24</f>
        <v>0.8</v>
      </c>
    </row>
    <row r="25" spans="1:8" s="58" customFormat="1" ht="136.5" customHeight="1">
      <c r="A25" s="55" t="s">
        <v>100</v>
      </c>
      <c r="B25" s="56">
        <v>50</v>
      </c>
      <c r="C25" s="56" t="s">
        <v>101</v>
      </c>
      <c r="D25" s="56" t="s">
        <v>102</v>
      </c>
      <c r="E25" s="57" t="s">
        <v>103</v>
      </c>
      <c r="F25" s="57" t="s">
        <v>103</v>
      </c>
      <c r="G25" s="57" t="s">
        <v>75</v>
      </c>
      <c r="H25" s="57" t="s">
        <v>75</v>
      </c>
    </row>
    <row r="26" spans="1:8" s="61" customFormat="1" ht="38.25" customHeight="1">
      <c r="A26" s="135" t="s">
        <v>202</v>
      </c>
      <c r="B26" s="136">
        <v>33</v>
      </c>
      <c r="C26" s="137" t="s">
        <v>383</v>
      </c>
      <c r="D26" s="137" t="s">
        <v>203</v>
      </c>
      <c r="E26" s="134">
        <v>17</v>
      </c>
      <c r="F26" s="134">
        <f>E26+3</f>
        <v>20</v>
      </c>
      <c r="G26" s="133">
        <f>E26/B26</f>
        <v>0.5151515151515151</v>
      </c>
      <c r="H26" s="133">
        <f>F26/B26</f>
        <v>0.6060606060606061</v>
      </c>
    </row>
    <row r="27" spans="1:8" s="61" customFormat="1" ht="39.75" customHeight="1">
      <c r="A27" s="135" t="s">
        <v>204</v>
      </c>
      <c r="B27" s="136">
        <v>5</v>
      </c>
      <c r="C27" s="137" t="s">
        <v>205</v>
      </c>
      <c r="D27" s="137" t="s">
        <v>206</v>
      </c>
      <c r="E27" s="134">
        <v>5</v>
      </c>
      <c r="F27" s="134">
        <f>E27</f>
        <v>5</v>
      </c>
      <c r="G27" s="133">
        <f>E27/B27</f>
        <v>1</v>
      </c>
      <c r="H27" s="133">
        <f>F27/B27</f>
        <v>1</v>
      </c>
    </row>
    <row r="28" spans="1:8" ht="115.5" customHeight="1">
      <c r="A28" s="305" t="s">
        <v>5</v>
      </c>
      <c r="B28" s="52">
        <v>11</v>
      </c>
      <c r="C28" s="53" t="s">
        <v>104</v>
      </c>
      <c r="D28" s="65" t="s">
        <v>105</v>
      </c>
      <c r="E28" s="54" t="s">
        <v>106</v>
      </c>
      <c r="F28" s="54" t="s">
        <v>106</v>
      </c>
      <c r="G28" s="54" t="s">
        <v>75</v>
      </c>
      <c r="H28" s="54" t="s">
        <v>75</v>
      </c>
    </row>
    <row r="29" spans="1:8" ht="66.75" customHeight="1">
      <c r="A29" s="305"/>
      <c r="B29" s="305" t="s">
        <v>107</v>
      </c>
      <c r="C29" s="305"/>
      <c r="D29" s="305"/>
      <c r="E29" s="305"/>
      <c r="F29" s="305"/>
      <c r="G29" s="305"/>
      <c r="H29" s="305"/>
    </row>
    <row r="30" spans="1:8" ht="119.25" customHeight="1">
      <c r="A30" s="55" t="s">
        <v>108</v>
      </c>
      <c r="B30" s="56">
        <v>100</v>
      </c>
      <c r="C30" s="56" t="s">
        <v>109</v>
      </c>
      <c r="D30" s="56" t="s">
        <v>110</v>
      </c>
      <c r="E30" s="57" t="s">
        <v>111</v>
      </c>
      <c r="F30" s="57" t="s">
        <v>111</v>
      </c>
      <c r="G30" s="57" t="s">
        <v>75</v>
      </c>
      <c r="H30" s="57" t="s">
        <v>75</v>
      </c>
    </row>
    <row r="31" spans="1:8" ht="12.75" customHeight="1">
      <c r="A31" s="59"/>
      <c r="B31" s="60"/>
      <c r="C31" s="60"/>
      <c r="D31" s="60"/>
      <c r="E31" s="60"/>
      <c r="F31" s="60"/>
      <c r="G31" s="60"/>
      <c r="H31" s="60"/>
    </row>
    <row r="32" spans="1:8" ht="9.75" customHeight="1">
      <c r="A32" s="59"/>
      <c r="B32" s="60"/>
      <c r="C32" s="60"/>
      <c r="D32" s="60"/>
      <c r="E32" s="60"/>
      <c r="F32" s="60"/>
      <c r="G32" s="60"/>
      <c r="H32" s="60"/>
    </row>
    <row r="33" spans="1:8" ht="104.25" customHeight="1">
      <c r="A33" s="55" t="s">
        <v>112</v>
      </c>
      <c r="B33" s="56">
        <v>13</v>
      </c>
      <c r="C33" s="56" t="s">
        <v>113</v>
      </c>
      <c r="D33" s="56" t="s">
        <v>114</v>
      </c>
      <c r="E33" s="57" t="s">
        <v>115</v>
      </c>
      <c r="F33" s="57" t="s">
        <v>115</v>
      </c>
      <c r="G33" s="57" t="s">
        <v>75</v>
      </c>
      <c r="H33" s="57" t="s">
        <v>75</v>
      </c>
    </row>
    <row r="34" spans="1:8" ht="12.75" customHeight="1">
      <c r="A34" s="59"/>
      <c r="B34" s="60"/>
      <c r="C34" s="60"/>
      <c r="D34" s="60"/>
      <c r="E34" s="60"/>
      <c r="F34" s="60"/>
      <c r="G34" s="60"/>
      <c r="H34" s="60"/>
    </row>
    <row r="35" spans="1:8" ht="9" customHeight="1">
      <c r="A35" s="59"/>
      <c r="B35" s="60"/>
      <c r="C35" s="60"/>
      <c r="D35" s="60"/>
      <c r="E35" s="60"/>
      <c r="F35" s="60"/>
      <c r="G35" s="60"/>
      <c r="H35" s="60"/>
    </row>
    <row r="36" spans="1:8" ht="103.5" customHeight="1">
      <c r="A36" s="55" t="s">
        <v>116</v>
      </c>
      <c r="B36" s="56">
        <v>11</v>
      </c>
      <c r="C36" s="56" t="s">
        <v>117</v>
      </c>
      <c r="D36" s="56" t="s">
        <v>118</v>
      </c>
      <c r="E36" s="57" t="s">
        <v>106</v>
      </c>
      <c r="F36" s="57" t="s">
        <v>106</v>
      </c>
      <c r="G36" s="57" t="s">
        <v>75</v>
      </c>
      <c r="H36" s="57" t="s">
        <v>75</v>
      </c>
    </row>
    <row r="37" spans="1:8" s="142" customFormat="1" ht="83.25" customHeight="1">
      <c r="A37" s="135" t="s">
        <v>202</v>
      </c>
      <c r="B37" s="136">
        <v>40</v>
      </c>
      <c r="C37" s="137" t="s">
        <v>209</v>
      </c>
      <c r="D37" s="137" t="s">
        <v>203</v>
      </c>
      <c r="E37" s="139">
        <v>23</v>
      </c>
      <c r="F37" s="140">
        <f>E37+2</f>
        <v>25</v>
      </c>
      <c r="G37" s="141">
        <f>E37/B37</f>
        <v>0.575</v>
      </c>
      <c r="H37" s="141">
        <f>F37/B37</f>
        <v>0.625</v>
      </c>
    </row>
    <row r="38" spans="1:8" s="142" customFormat="1" ht="60" customHeight="1">
      <c r="A38" s="135" t="s">
        <v>204</v>
      </c>
      <c r="B38" s="136">
        <v>5</v>
      </c>
      <c r="C38" s="137" t="s">
        <v>205</v>
      </c>
      <c r="D38" s="137" t="s">
        <v>206</v>
      </c>
      <c r="E38" s="139">
        <v>4</v>
      </c>
      <c r="F38" s="140">
        <f>E38</f>
        <v>4</v>
      </c>
      <c r="G38" s="141">
        <f>E38/B38</f>
        <v>0.8</v>
      </c>
      <c r="H38" s="141">
        <f>F38/B38</f>
        <v>0.8</v>
      </c>
    </row>
    <row r="39" spans="1:8" ht="89.25" customHeight="1">
      <c r="A39" s="313" t="s">
        <v>119</v>
      </c>
      <c r="B39" s="66">
        <v>5</v>
      </c>
      <c r="C39" s="67" t="s">
        <v>120</v>
      </c>
      <c r="D39" s="68" t="s">
        <v>121</v>
      </c>
      <c r="E39" s="50" t="s">
        <v>122</v>
      </c>
      <c r="F39" s="50" t="s">
        <v>122</v>
      </c>
      <c r="G39" s="50" t="s">
        <v>123</v>
      </c>
      <c r="H39" s="50" t="s">
        <v>123</v>
      </c>
    </row>
    <row r="40" spans="1:8" ht="70.5" customHeight="1">
      <c r="A40" s="313"/>
      <c r="B40" s="314" t="s">
        <v>124</v>
      </c>
      <c r="C40" s="314"/>
      <c r="D40" s="314"/>
      <c r="E40" s="314"/>
      <c r="F40" s="314"/>
      <c r="G40" s="314"/>
      <c r="H40" s="314"/>
    </row>
    <row r="41" spans="1:8" ht="87" customHeight="1">
      <c r="A41" s="51" t="s">
        <v>7</v>
      </c>
      <c r="B41" s="155">
        <v>6</v>
      </c>
      <c r="C41" s="155" t="s">
        <v>125</v>
      </c>
      <c r="D41" s="155" t="s">
        <v>126</v>
      </c>
      <c r="E41" s="155">
        <f>E42+E44</f>
        <v>54</v>
      </c>
      <c r="F41" s="155">
        <f>F42+F44</f>
        <v>56</v>
      </c>
      <c r="G41" s="156">
        <f>E41/B41</f>
        <v>9</v>
      </c>
      <c r="H41" s="156">
        <f>F41/B41</f>
        <v>9.333333333333334</v>
      </c>
    </row>
    <row r="42" spans="1:8" s="142" customFormat="1" ht="56.25" customHeight="1">
      <c r="A42" s="143" t="s">
        <v>210</v>
      </c>
      <c r="B42" s="144">
        <v>10</v>
      </c>
      <c r="C42" s="144" t="s">
        <v>211</v>
      </c>
      <c r="D42" s="144" t="s">
        <v>212</v>
      </c>
      <c r="E42" s="144">
        <v>14</v>
      </c>
      <c r="F42" s="145">
        <f>F43</f>
        <v>16</v>
      </c>
      <c r="G42" s="146">
        <f>E42/B42</f>
        <v>1.4</v>
      </c>
      <c r="H42" s="146">
        <f aca="true" t="shared" si="0" ref="H42:H51">F42/B42</f>
        <v>1.6</v>
      </c>
    </row>
    <row r="43" spans="1:8" s="150" customFormat="1" ht="51.75" customHeight="1">
      <c r="A43" s="147" t="s">
        <v>213</v>
      </c>
      <c r="B43" s="148">
        <v>6</v>
      </c>
      <c r="C43" s="149" t="s">
        <v>214</v>
      </c>
      <c r="D43" s="149" t="s">
        <v>215</v>
      </c>
      <c r="E43" s="139">
        <v>14</v>
      </c>
      <c r="F43" s="140">
        <f>E43+1+1</f>
        <v>16</v>
      </c>
      <c r="G43" s="141">
        <f aca="true" t="shared" si="1" ref="G43:G51">E43/B43</f>
        <v>2.3333333333333335</v>
      </c>
      <c r="H43" s="141">
        <f t="shared" si="0"/>
        <v>2.6666666666666665</v>
      </c>
    </row>
    <row r="44" spans="1:8" s="150" customFormat="1" ht="51">
      <c r="A44" s="143" t="s">
        <v>216</v>
      </c>
      <c r="B44" s="144">
        <v>10</v>
      </c>
      <c r="C44" s="144" t="s">
        <v>217</v>
      </c>
      <c r="D44" s="144" t="s">
        <v>218</v>
      </c>
      <c r="E44" s="144">
        <v>40</v>
      </c>
      <c r="F44" s="144">
        <v>40</v>
      </c>
      <c r="G44" s="146">
        <f t="shared" si="1"/>
        <v>4</v>
      </c>
      <c r="H44" s="146">
        <f t="shared" si="0"/>
        <v>4</v>
      </c>
    </row>
    <row r="45" spans="1:8" s="58" customFormat="1" ht="38.25">
      <c r="A45" s="135" t="s">
        <v>202</v>
      </c>
      <c r="B45" s="136">
        <v>22</v>
      </c>
      <c r="C45" s="137" t="s">
        <v>366</v>
      </c>
      <c r="D45" s="137" t="s">
        <v>203</v>
      </c>
      <c r="E45" s="139">
        <v>13</v>
      </c>
      <c r="F45" s="153">
        <f>E45+1+1</f>
        <v>15</v>
      </c>
      <c r="G45" s="141">
        <f t="shared" si="1"/>
        <v>0.5909090909090909</v>
      </c>
      <c r="H45" s="141">
        <f t="shared" si="0"/>
        <v>0.6818181818181818</v>
      </c>
    </row>
    <row r="46" spans="1:8" s="58" customFormat="1" ht="33.75" customHeight="1">
      <c r="A46" s="135" t="s">
        <v>219</v>
      </c>
      <c r="B46" s="136">
        <v>2</v>
      </c>
      <c r="C46" s="151" t="s">
        <v>220</v>
      </c>
      <c r="D46" s="137" t="s">
        <v>221</v>
      </c>
      <c r="E46" s="139">
        <v>1</v>
      </c>
      <c r="F46" s="153">
        <f>E46</f>
        <v>1</v>
      </c>
      <c r="G46" s="141">
        <f t="shared" si="1"/>
        <v>0.5</v>
      </c>
      <c r="H46" s="141">
        <f t="shared" si="0"/>
        <v>0.5</v>
      </c>
    </row>
    <row r="47" spans="1:8" s="58" customFormat="1" ht="54.75" customHeight="1">
      <c r="A47" s="135" t="s">
        <v>367</v>
      </c>
      <c r="B47" s="136">
        <v>1</v>
      </c>
      <c r="C47" s="151" t="s">
        <v>368</v>
      </c>
      <c r="D47" s="137" t="s">
        <v>369</v>
      </c>
      <c r="E47" s="139">
        <v>0</v>
      </c>
      <c r="F47" s="153">
        <f>E47</f>
        <v>0</v>
      </c>
      <c r="G47" s="141">
        <f>E47/B47</f>
        <v>0</v>
      </c>
      <c r="H47" s="141">
        <f>F47/B47</f>
        <v>0</v>
      </c>
    </row>
    <row r="48" spans="1:8" s="58" customFormat="1" ht="51">
      <c r="A48" s="135" t="s">
        <v>222</v>
      </c>
      <c r="B48" s="136">
        <v>1</v>
      </c>
      <c r="C48" s="151" t="s">
        <v>223</v>
      </c>
      <c r="D48" s="137" t="s">
        <v>224</v>
      </c>
      <c r="E48" s="139">
        <v>1</v>
      </c>
      <c r="F48" s="153">
        <f>E48</f>
        <v>1</v>
      </c>
      <c r="G48" s="141">
        <f t="shared" si="1"/>
        <v>1</v>
      </c>
      <c r="H48" s="141">
        <f t="shared" si="0"/>
        <v>1</v>
      </c>
    </row>
    <row r="49" spans="1:8" s="58" customFormat="1" ht="51">
      <c r="A49" s="135" t="s">
        <v>225</v>
      </c>
      <c r="B49" s="152">
        <v>120800</v>
      </c>
      <c r="C49" s="151" t="s">
        <v>226</v>
      </c>
      <c r="D49" s="137" t="s">
        <v>227</v>
      </c>
      <c r="E49" s="139">
        <v>4500</v>
      </c>
      <c r="F49" s="153">
        <f>E49+4000+300+50000</f>
        <v>58800</v>
      </c>
      <c r="G49" s="141">
        <f t="shared" si="1"/>
        <v>0.037251655629139076</v>
      </c>
      <c r="H49" s="141">
        <f t="shared" si="0"/>
        <v>0.4867549668874172</v>
      </c>
    </row>
    <row r="50" spans="1:8" s="58" customFormat="1" ht="51">
      <c r="A50" s="135" t="s">
        <v>228</v>
      </c>
      <c r="B50" s="136">
        <v>143</v>
      </c>
      <c r="C50" s="151" t="s">
        <v>229</v>
      </c>
      <c r="D50" s="137" t="s">
        <v>230</v>
      </c>
      <c r="E50" s="139">
        <v>143</v>
      </c>
      <c r="F50" s="153">
        <f>E50</f>
        <v>143</v>
      </c>
      <c r="G50" s="141">
        <f t="shared" si="1"/>
        <v>1</v>
      </c>
      <c r="H50" s="141">
        <f t="shared" si="0"/>
        <v>1</v>
      </c>
    </row>
    <row r="51" spans="1:8" ht="72.75" customHeight="1">
      <c r="A51" s="51" t="s">
        <v>8</v>
      </c>
      <c r="B51" s="155">
        <v>2</v>
      </c>
      <c r="C51" s="155" t="s">
        <v>127</v>
      </c>
      <c r="D51" s="155" t="s">
        <v>297</v>
      </c>
      <c r="E51" s="155">
        <v>15</v>
      </c>
      <c r="F51" s="155">
        <f>F52</f>
        <v>16</v>
      </c>
      <c r="G51" s="156">
        <f t="shared" si="1"/>
        <v>7.5</v>
      </c>
      <c r="H51" s="156">
        <f t="shared" si="0"/>
        <v>8</v>
      </c>
    </row>
    <row r="52" spans="1:8" s="142" customFormat="1" ht="53.25" customHeight="1">
      <c r="A52" s="143" t="s">
        <v>231</v>
      </c>
      <c r="B52" s="144">
        <v>15</v>
      </c>
      <c r="C52" s="144" t="s">
        <v>557</v>
      </c>
      <c r="D52" s="144" t="s">
        <v>556</v>
      </c>
      <c r="E52" s="164">
        <v>15</v>
      </c>
      <c r="F52" s="164">
        <f>15+1</f>
        <v>16</v>
      </c>
      <c r="G52" s="146">
        <f>(E52/B52)</f>
        <v>1</v>
      </c>
      <c r="H52" s="146">
        <f>(F52/B52)*100</f>
        <v>106.66666666666667</v>
      </c>
    </row>
    <row r="53" spans="1:8" ht="48.75" customHeight="1">
      <c r="A53" s="135" t="s">
        <v>202</v>
      </c>
      <c r="B53" s="136">
        <v>48</v>
      </c>
      <c r="C53" s="137" t="s">
        <v>370</v>
      </c>
      <c r="D53" s="137" t="s">
        <v>203</v>
      </c>
      <c r="E53" s="139">
        <v>34</v>
      </c>
      <c r="F53" s="140">
        <f>E53+8</f>
        <v>42</v>
      </c>
      <c r="G53" s="141">
        <f>E53/B53</f>
        <v>0.7083333333333334</v>
      </c>
      <c r="H53" s="141">
        <f>F53/B53</f>
        <v>0.875</v>
      </c>
    </row>
    <row r="54" spans="1:8" ht="44.25" customHeight="1">
      <c r="A54" s="135" t="s">
        <v>232</v>
      </c>
      <c r="B54" s="136">
        <v>20</v>
      </c>
      <c r="C54" s="151" t="s">
        <v>236</v>
      </c>
      <c r="D54" s="137" t="s">
        <v>224</v>
      </c>
      <c r="E54" s="139">
        <v>20</v>
      </c>
      <c r="F54" s="140">
        <f>E54</f>
        <v>20</v>
      </c>
      <c r="G54" s="141">
        <f>E54/B54</f>
        <v>1</v>
      </c>
      <c r="H54" s="141">
        <f>F54/B54</f>
        <v>1</v>
      </c>
    </row>
    <row r="55" spans="1:8" ht="41.25" customHeight="1">
      <c r="A55" s="135" t="s">
        <v>233</v>
      </c>
      <c r="B55" s="136">
        <v>4</v>
      </c>
      <c r="C55" s="151" t="s">
        <v>234</v>
      </c>
      <c r="D55" s="137" t="s">
        <v>235</v>
      </c>
      <c r="E55" s="139">
        <v>2</v>
      </c>
      <c r="F55" s="140">
        <f>E55+2</f>
        <v>4</v>
      </c>
      <c r="G55" s="141">
        <f>E55/B55</f>
        <v>0.5</v>
      </c>
      <c r="H55" s="141">
        <f>F55/B55</f>
        <v>1</v>
      </c>
    </row>
    <row r="56" spans="1:8" ht="71.25" customHeight="1">
      <c r="A56" s="143" t="s">
        <v>237</v>
      </c>
      <c r="B56" s="144">
        <v>12500</v>
      </c>
      <c r="C56" s="144" t="s">
        <v>764</v>
      </c>
      <c r="D56" s="144" t="s">
        <v>558</v>
      </c>
      <c r="E56" s="164">
        <f>E57</f>
        <v>6352</v>
      </c>
      <c r="F56" s="164">
        <f>F57</f>
        <v>9780</v>
      </c>
      <c r="G56" s="146">
        <f>(E56/B56)</f>
        <v>0.50816</v>
      </c>
      <c r="H56" s="146">
        <f>(F56/B56)</f>
        <v>0.7824</v>
      </c>
    </row>
    <row r="57" spans="1:8" s="58" customFormat="1" ht="63.75">
      <c r="A57" s="135" t="s">
        <v>238</v>
      </c>
      <c r="B57" s="152">
        <v>12500</v>
      </c>
      <c r="C57" s="151" t="s">
        <v>371</v>
      </c>
      <c r="D57" s="151" t="s">
        <v>559</v>
      </c>
      <c r="E57" s="139">
        <v>6352</v>
      </c>
      <c r="F57" s="140">
        <f>E57+3428</f>
        <v>9780</v>
      </c>
      <c r="G57" s="141">
        <f>E57/B57</f>
        <v>0.50816</v>
      </c>
      <c r="H57" s="141">
        <f>F57/B57</f>
        <v>0.7824</v>
      </c>
    </row>
    <row r="58" spans="1:8" s="58" customFormat="1" ht="51">
      <c r="A58" s="135" t="s">
        <v>239</v>
      </c>
      <c r="B58" s="152">
        <v>15500</v>
      </c>
      <c r="C58" s="151" t="s">
        <v>372</v>
      </c>
      <c r="D58" s="151" t="s">
        <v>227</v>
      </c>
      <c r="E58" s="139">
        <v>6500</v>
      </c>
      <c r="F58" s="140">
        <f>E58+4500</f>
        <v>11000</v>
      </c>
      <c r="G58" s="141">
        <f>E58/B58</f>
        <v>0.41935483870967744</v>
      </c>
      <c r="H58" s="141">
        <f>F58/B58</f>
        <v>0.7096774193548387</v>
      </c>
    </row>
    <row r="59" spans="1:8" ht="107.25" customHeight="1">
      <c r="A59" s="305" t="s">
        <v>9</v>
      </c>
      <c r="B59" s="155">
        <v>50</v>
      </c>
      <c r="C59" s="155" t="s">
        <v>296</v>
      </c>
      <c r="D59" s="155" t="s">
        <v>241</v>
      </c>
      <c r="E59" s="156">
        <v>1</v>
      </c>
      <c r="F59" s="156">
        <v>1</v>
      </c>
      <c r="G59" s="156">
        <v>2</v>
      </c>
      <c r="H59" s="156">
        <v>2</v>
      </c>
    </row>
    <row r="60" spans="1:8" ht="72" customHeight="1">
      <c r="A60" s="305"/>
      <c r="B60" s="306" t="s">
        <v>128</v>
      </c>
      <c r="C60" s="306"/>
      <c r="D60" s="306"/>
      <c r="E60" s="306"/>
      <c r="F60" s="306"/>
      <c r="G60" s="306"/>
      <c r="H60" s="306"/>
    </row>
    <row r="61" spans="1:8" s="142" customFormat="1" ht="78.75" customHeight="1">
      <c r="A61" s="143" t="s">
        <v>240</v>
      </c>
      <c r="B61" s="144">
        <v>14</v>
      </c>
      <c r="C61" s="144" t="s">
        <v>560</v>
      </c>
      <c r="D61" s="144" t="s">
        <v>561</v>
      </c>
      <c r="E61" s="144">
        <v>14</v>
      </c>
      <c r="F61" s="144">
        <v>14</v>
      </c>
      <c r="G61" s="146">
        <f>(E61/B61)</f>
        <v>1</v>
      </c>
      <c r="H61" s="146">
        <f>(F61/B61)</f>
        <v>1</v>
      </c>
    </row>
    <row r="62" spans="1:8" s="142" customFormat="1" ht="60.75" customHeight="1">
      <c r="A62" s="135" t="s">
        <v>202</v>
      </c>
      <c r="B62" s="136">
        <v>10</v>
      </c>
      <c r="C62" s="149" t="s">
        <v>242</v>
      </c>
      <c r="D62" s="137" t="s">
        <v>203</v>
      </c>
      <c r="E62" s="139">
        <v>8</v>
      </c>
      <c r="F62" s="140">
        <f>E62</f>
        <v>8</v>
      </c>
      <c r="G62" s="141">
        <f>E62/B62</f>
        <v>0.8</v>
      </c>
      <c r="H62" s="141">
        <f>F62/B62</f>
        <v>0.8</v>
      </c>
    </row>
    <row r="63" spans="1:8" s="142" customFormat="1" ht="66" customHeight="1">
      <c r="A63" s="135" t="s">
        <v>243</v>
      </c>
      <c r="B63" s="136">
        <v>1</v>
      </c>
      <c r="C63" s="151" t="s">
        <v>244</v>
      </c>
      <c r="D63" s="137" t="s">
        <v>221</v>
      </c>
      <c r="E63" s="139">
        <v>1</v>
      </c>
      <c r="F63" s="140">
        <f>E63</f>
        <v>1</v>
      </c>
      <c r="G63" s="141">
        <f>E63/B63</f>
        <v>1</v>
      </c>
      <c r="H63" s="141">
        <f>F63/B63</f>
        <v>1</v>
      </c>
    </row>
    <row r="64" spans="1:8" s="142" customFormat="1" ht="67.5" customHeight="1">
      <c r="A64" s="135" t="s">
        <v>245</v>
      </c>
      <c r="B64" s="136">
        <v>30</v>
      </c>
      <c r="C64" s="151" t="s">
        <v>373</v>
      </c>
      <c r="D64" s="137" t="s">
        <v>246</v>
      </c>
      <c r="E64" s="139">
        <f>20+10</f>
        <v>30</v>
      </c>
      <c r="F64" s="140">
        <f>E64</f>
        <v>30</v>
      </c>
      <c r="G64" s="141">
        <f>E64/B64</f>
        <v>1</v>
      </c>
      <c r="H64" s="141">
        <f>F64/B64</f>
        <v>1</v>
      </c>
    </row>
    <row r="65" spans="1:8" s="142" customFormat="1" ht="45" customHeight="1">
      <c r="A65" s="143" t="s">
        <v>247</v>
      </c>
      <c r="B65" s="144">
        <v>1100</v>
      </c>
      <c r="C65" s="144" t="s">
        <v>762</v>
      </c>
      <c r="D65" s="144" t="s">
        <v>203</v>
      </c>
      <c r="E65" s="146">
        <v>0</v>
      </c>
      <c r="F65" s="146">
        <v>0</v>
      </c>
      <c r="G65" s="146">
        <f>(E65/B65)*100</f>
        <v>0</v>
      </c>
      <c r="H65" s="146">
        <f>(F65/B65)*100</f>
        <v>0</v>
      </c>
    </row>
    <row r="66" spans="1:8" s="142" customFormat="1" ht="43.5" customHeight="1">
      <c r="A66" s="135" t="s">
        <v>202</v>
      </c>
      <c r="B66" s="136">
        <v>1100</v>
      </c>
      <c r="C66" s="151" t="s">
        <v>763</v>
      </c>
      <c r="D66" s="137" t="s">
        <v>203</v>
      </c>
      <c r="E66" s="139">
        <v>625</v>
      </c>
      <c r="F66" s="140">
        <f>E66+136</f>
        <v>761</v>
      </c>
      <c r="G66" s="141">
        <f>E66/B66</f>
        <v>0.5681818181818182</v>
      </c>
      <c r="H66" s="141">
        <f>F66/B66</f>
        <v>0.6918181818181818</v>
      </c>
    </row>
    <row r="67" spans="1:8" s="142" customFormat="1" ht="44.25" customHeight="1">
      <c r="A67" s="135" t="s">
        <v>248</v>
      </c>
      <c r="B67" s="136">
        <v>8</v>
      </c>
      <c r="C67" s="151" t="s">
        <v>374</v>
      </c>
      <c r="D67" s="137" t="s">
        <v>246</v>
      </c>
      <c r="E67" s="139">
        <v>0</v>
      </c>
      <c r="F67" s="140">
        <f>E67</f>
        <v>0</v>
      </c>
      <c r="G67" s="141">
        <f>E67/B67</f>
        <v>0</v>
      </c>
      <c r="H67" s="141">
        <f>F67/B67</f>
        <v>0</v>
      </c>
    </row>
    <row r="68" spans="1:8" ht="86.25" customHeight="1">
      <c r="A68" s="305" t="s">
        <v>10</v>
      </c>
      <c r="B68" s="155">
        <v>1</v>
      </c>
      <c r="C68" s="155" t="s">
        <v>129</v>
      </c>
      <c r="D68" s="155" t="s">
        <v>249</v>
      </c>
      <c r="E68" s="155">
        <v>1</v>
      </c>
      <c r="F68" s="155">
        <v>1</v>
      </c>
      <c r="G68" s="156">
        <f>E68/B68</f>
        <v>1</v>
      </c>
      <c r="H68" s="156">
        <f>F68/B68</f>
        <v>1</v>
      </c>
    </row>
    <row r="69" spans="1:8" ht="35.25" customHeight="1">
      <c r="A69" s="305"/>
      <c r="B69" s="306" t="s">
        <v>130</v>
      </c>
      <c r="C69" s="306"/>
      <c r="D69" s="306"/>
      <c r="E69" s="306"/>
      <c r="F69" s="306"/>
      <c r="G69" s="306"/>
      <c r="H69" s="306"/>
    </row>
    <row r="70" spans="1:8" ht="35.25" customHeight="1">
      <c r="A70" s="143" t="s">
        <v>250</v>
      </c>
      <c r="B70" s="144">
        <v>1</v>
      </c>
      <c r="C70" s="144" t="s">
        <v>251</v>
      </c>
      <c r="D70" s="144" t="s">
        <v>252</v>
      </c>
      <c r="E70" s="146">
        <v>1</v>
      </c>
      <c r="F70" s="146">
        <v>1</v>
      </c>
      <c r="G70" s="157">
        <f>(E70/B70)</f>
        <v>1</v>
      </c>
      <c r="H70" s="157">
        <f>(F70/B70)</f>
        <v>1</v>
      </c>
    </row>
    <row r="71" spans="1:8" ht="44.25" customHeight="1">
      <c r="A71" s="135" t="s">
        <v>202</v>
      </c>
      <c r="B71" s="136">
        <v>267</v>
      </c>
      <c r="C71" s="151" t="s">
        <v>375</v>
      </c>
      <c r="D71" s="137" t="s">
        <v>203</v>
      </c>
      <c r="E71" s="139">
        <v>263</v>
      </c>
      <c r="F71" s="140">
        <f>E71+1</f>
        <v>264</v>
      </c>
      <c r="G71" s="141">
        <f>E71/B71</f>
        <v>0.9850187265917603</v>
      </c>
      <c r="H71" s="141">
        <f>F71/B71</f>
        <v>0.9887640449438202</v>
      </c>
    </row>
    <row r="72" spans="1:8" ht="58.5" customHeight="1">
      <c r="A72" s="135" t="s">
        <v>253</v>
      </c>
      <c r="B72" s="136">
        <v>1</v>
      </c>
      <c r="C72" s="151" t="s">
        <v>254</v>
      </c>
      <c r="D72" s="137" t="s">
        <v>221</v>
      </c>
      <c r="E72" s="139">
        <v>1</v>
      </c>
      <c r="F72" s="140">
        <f>E72</f>
        <v>1</v>
      </c>
      <c r="G72" s="141">
        <f>E72/B72</f>
        <v>1</v>
      </c>
      <c r="H72" s="141">
        <f>F72/B72</f>
        <v>1</v>
      </c>
    </row>
    <row r="73" spans="1:8" ht="36.75" customHeight="1">
      <c r="A73" s="143" t="s">
        <v>255</v>
      </c>
      <c r="B73" s="144">
        <v>100</v>
      </c>
      <c r="C73" s="144" t="s">
        <v>767</v>
      </c>
      <c r="D73" s="144" t="s">
        <v>765</v>
      </c>
      <c r="E73" s="146">
        <v>0</v>
      </c>
      <c r="F73" s="146">
        <v>0</v>
      </c>
      <c r="G73" s="146">
        <f>(E73/B73)*100</f>
        <v>0</v>
      </c>
      <c r="H73" s="146">
        <f>(F73/B73)*100</f>
        <v>0</v>
      </c>
    </row>
    <row r="74" spans="1:8" ht="41.25" customHeight="1">
      <c r="A74" s="135" t="s">
        <v>202</v>
      </c>
      <c r="B74" s="136">
        <v>100</v>
      </c>
      <c r="C74" s="151" t="s">
        <v>766</v>
      </c>
      <c r="D74" s="137" t="s">
        <v>203</v>
      </c>
      <c r="E74" s="139">
        <v>40</v>
      </c>
      <c r="F74" s="140">
        <f>E74</f>
        <v>40</v>
      </c>
      <c r="G74" s="141">
        <f>E74/B74</f>
        <v>0.4</v>
      </c>
      <c r="H74" s="141">
        <f>F74/B74</f>
        <v>0.4</v>
      </c>
    </row>
    <row r="75" spans="1:8" ht="90" customHeight="1">
      <c r="A75" s="305" t="s">
        <v>11</v>
      </c>
      <c r="B75" s="155">
        <v>1</v>
      </c>
      <c r="C75" s="254" t="s">
        <v>131</v>
      </c>
      <c r="D75" s="155" t="s">
        <v>266</v>
      </c>
      <c r="E75" s="158">
        <v>0</v>
      </c>
      <c r="F75" s="158">
        <v>0</v>
      </c>
      <c r="G75" s="156">
        <f>E75/B75</f>
        <v>0</v>
      </c>
      <c r="H75" s="156">
        <f>F75/B75</f>
        <v>0</v>
      </c>
    </row>
    <row r="76" spans="1:8" ht="44.25" customHeight="1">
      <c r="A76" s="305"/>
      <c r="B76" s="306" t="s">
        <v>132</v>
      </c>
      <c r="C76" s="306"/>
      <c r="D76" s="306"/>
      <c r="E76" s="306"/>
      <c r="F76" s="306"/>
      <c r="G76" s="306"/>
      <c r="H76" s="306"/>
    </row>
    <row r="77" spans="1:8" ht="80.25" customHeight="1">
      <c r="A77" s="143" t="s">
        <v>256</v>
      </c>
      <c r="B77" s="144">
        <v>1</v>
      </c>
      <c r="C77" s="144" t="s">
        <v>768</v>
      </c>
      <c r="D77" s="144" t="s">
        <v>257</v>
      </c>
      <c r="E77" s="157">
        <v>0</v>
      </c>
      <c r="F77" s="157">
        <v>0</v>
      </c>
      <c r="G77" s="146">
        <f>(E77/B77)*100</f>
        <v>0</v>
      </c>
      <c r="H77" s="146">
        <f>(F77/B77)*100</f>
        <v>0</v>
      </c>
    </row>
    <row r="78" spans="1:8" ht="43.5" customHeight="1">
      <c r="A78" s="135" t="s">
        <v>253</v>
      </c>
      <c r="B78" s="136">
        <v>1</v>
      </c>
      <c r="C78" s="151" t="s">
        <v>258</v>
      </c>
      <c r="D78" s="137" t="s">
        <v>221</v>
      </c>
      <c r="E78" s="139">
        <v>0</v>
      </c>
      <c r="F78" s="140">
        <f>E78</f>
        <v>0</v>
      </c>
      <c r="G78" s="141">
        <f>E78/B78</f>
        <v>0</v>
      </c>
      <c r="H78" s="141">
        <f>F78/B78</f>
        <v>0</v>
      </c>
    </row>
    <row r="79" spans="1:8" ht="43.5" customHeight="1">
      <c r="A79" s="143" t="s">
        <v>259</v>
      </c>
      <c r="B79" s="144">
        <v>200</v>
      </c>
      <c r="C79" s="144" t="s">
        <v>769</v>
      </c>
      <c r="D79" s="144" t="s">
        <v>260</v>
      </c>
      <c r="E79" s="146">
        <v>0</v>
      </c>
      <c r="F79" s="146">
        <v>0</v>
      </c>
      <c r="G79" s="146">
        <f>(E79/B79)*100</f>
        <v>0</v>
      </c>
      <c r="H79" s="146">
        <f>(F79/B79)*100</f>
        <v>0</v>
      </c>
    </row>
    <row r="80" spans="1:8" ht="43.5" customHeight="1">
      <c r="A80" s="135" t="s">
        <v>202</v>
      </c>
      <c r="B80" s="136">
        <v>200</v>
      </c>
      <c r="C80" s="151" t="s">
        <v>770</v>
      </c>
      <c r="D80" s="137" t="s">
        <v>203</v>
      </c>
      <c r="E80" s="139">
        <v>32</v>
      </c>
      <c r="F80" s="140">
        <f>E80+99</f>
        <v>131</v>
      </c>
      <c r="G80" s="141">
        <f>E80/B80</f>
        <v>0.16</v>
      </c>
      <c r="H80" s="141">
        <f>F80/B80</f>
        <v>0.655</v>
      </c>
    </row>
    <row r="81" spans="1:8" ht="43.5" customHeight="1">
      <c r="A81" s="143" t="s">
        <v>261</v>
      </c>
      <c r="B81" s="144">
        <v>293</v>
      </c>
      <c r="C81" s="144" t="s">
        <v>775</v>
      </c>
      <c r="D81" s="144" t="s">
        <v>771</v>
      </c>
      <c r="E81" s="146">
        <f>75/450</f>
        <v>0.16666666666666666</v>
      </c>
      <c r="F81" s="146">
        <f>(F82+F83)/450</f>
        <v>0.3888888888888889</v>
      </c>
      <c r="G81" s="146">
        <f>(E81/B81)*100</f>
        <v>0.05688282138794084</v>
      </c>
      <c r="H81" s="146">
        <f>(F81/B81)*100</f>
        <v>0.13272658323852862</v>
      </c>
    </row>
    <row r="82" spans="1:8" ht="43.5" customHeight="1">
      <c r="A82" s="135" t="s">
        <v>262</v>
      </c>
      <c r="B82" s="136">
        <v>43</v>
      </c>
      <c r="C82" s="151" t="s">
        <v>269</v>
      </c>
      <c r="D82" s="137" t="s">
        <v>224</v>
      </c>
      <c r="E82" s="139">
        <v>43</v>
      </c>
      <c r="F82" s="140">
        <f>E82</f>
        <v>43</v>
      </c>
      <c r="G82" s="141">
        <f>E82/B82</f>
        <v>1</v>
      </c>
      <c r="H82" s="141">
        <f>F82/B82</f>
        <v>1</v>
      </c>
    </row>
    <row r="83" spans="1:8" ht="43.5" customHeight="1">
      <c r="A83" s="135" t="s">
        <v>268</v>
      </c>
      <c r="B83" s="136">
        <v>250</v>
      </c>
      <c r="C83" s="151" t="s">
        <v>267</v>
      </c>
      <c r="D83" s="137" t="s">
        <v>224</v>
      </c>
      <c r="E83" s="139">
        <v>62</v>
      </c>
      <c r="F83" s="140">
        <f>E83+70</f>
        <v>132</v>
      </c>
      <c r="G83" s="141">
        <f>E83/B83</f>
        <v>0.248</v>
      </c>
      <c r="H83" s="141">
        <f>F83/B83</f>
        <v>0.528</v>
      </c>
    </row>
    <row r="84" spans="1:8" ht="130.5" customHeight="1">
      <c r="A84" s="135" t="s">
        <v>263</v>
      </c>
      <c r="B84" s="136">
        <v>1</v>
      </c>
      <c r="C84" s="151" t="s">
        <v>264</v>
      </c>
      <c r="D84" s="137" t="s">
        <v>265</v>
      </c>
      <c r="E84" s="139">
        <v>0</v>
      </c>
      <c r="F84" s="140">
        <f>E84</f>
        <v>0</v>
      </c>
      <c r="G84" s="141">
        <f>E84/B84</f>
        <v>0</v>
      </c>
      <c r="H84" s="141">
        <f>F84/B84</f>
        <v>0</v>
      </c>
    </row>
    <row r="85" spans="1:8" ht="86.25" customHeight="1">
      <c r="A85" s="307" t="s">
        <v>12</v>
      </c>
      <c r="B85" s="52">
        <v>1</v>
      </c>
      <c r="C85" s="53" t="s">
        <v>133</v>
      </c>
      <c r="D85" s="65" t="s">
        <v>134</v>
      </c>
      <c r="E85" s="158">
        <v>0</v>
      </c>
      <c r="F85" s="158">
        <v>0</v>
      </c>
      <c r="G85" s="156">
        <f>E85/B85</f>
        <v>0</v>
      </c>
      <c r="H85" s="156">
        <f>F85/B85</f>
        <v>0</v>
      </c>
    </row>
    <row r="86" spans="1:8" ht="54.75" customHeight="1">
      <c r="A86" s="308"/>
      <c r="B86" s="309" t="s">
        <v>135</v>
      </c>
      <c r="C86" s="310"/>
      <c r="D86" s="310"/>
      <c r="E86" s="310"/>
      <c r="F86" s="310"/>
      <c r="G86" s="310"/>
      <c r="H86" s="311"/>
    </row>
    <row r="87" spans="1:8" ht="78" customHeight="1">
      <c r="A87" s="143" t="s">
        <v>270</v>
      </c>
      <c r="B87" s="144">
        <v>1</v>
      </c>
      <c r="C87" s="144" t="s">
        <v>271</v>
      </c>
      <c r="D87" s="144" t="s">
        <v>272</v>
      </c>
      <c r="E87" s="159">
        <v>0</v>
      </c>
      <c r="F87" s="159">
        <v>0</v>
      </c>
      <c r="G87" s="146">
        <f>(E87/B87)*100</f>
        <v>0</v>
      </c>
      <c r="H87" s="146">
        <f>(F87/B87)*100</f>
        <v>0</v>
      </c>
    </row>
    <row r="88" spans="1:8" ht="39" customHeight="1">
      <c r="A88" s="135" t="s">
        <v>202</v>
      </c>
      <c r="B88" s="136">
        <v>15</v>
      </c>
      <c r="C88" s="151" t="s">
        <v>376</v>
      </c>
      <c r="D88" s="137" t="s">
        <v>203</v>
      </c>
      <c r="E88" s="139">
        <v>5</v>
      </c>
      <c r="F88" s="140">
        <f>E88+2</f>
        <v>7</v>
      </c>
      <c r="G88" s="141">
        <f>E88/B88</f>
        <v>0.3333333333333333</v>
      </c>
      <c r="H88" s="141">
        <f>F88/B88</f>
        <v>0.4666666666666667</v>
      </c>
    </row>
    <row r="89" spans="1:8" ht="55.5" customHeight="1">
      <c r="A89" s="135" t="s">
        <v>273</v>
      </c>
      <c r="B89" s="152">
        <v>500000</v>
      </c>
      <c r="C89" s="151" t="s">
        <v>274</v>
      </c>
      <c r="D89" s="137" t="s">
        <v>275</v>
      </c>
      <c r="E89" s="139">
        <v>0</v>
      </c>
      <c r="F89" s="140">
        <f>E89</f>
        <v>0</v>
      </c>
      <c r="G89" s="141">
        <f>E89/B89</f>
        <v>0</v>
      </c>
      <c r="H89" s="141">
        <f>F89/B89</f>
        <v>0</v>
      </c>
    </row>
    <row r="90" spans="1:8" ht="42" customHeight="1">
      <c r="A90" s="135" t="s">
        <v>276</v>
      </c>
      <c r="B90" s="136">
        <v>1</v>
      </c>
      <c r="C90" s="151" t="s">
        <v>277</v>
      </c>
      <c r="D90" s="137" t="s">
        <v>221</v>
      </c>
      <c r="E90" s="139">
        <v>0</v>
      </c>
      <c r="F90" s="140">
        <f>E90</f>
        <v>0</v>
      </c>
      <c r="G90" s="141">
        <f>E90/B90</f>
        <v>0</v>
      </c>
      <c r="H90" s="141">
        <f>F90/B90</f>
        <v>0</v>
      </c>
    </row>
    <row r="91" spans="1:8" ht="42" customHeight="1">
      <c r="A91" s="143" t="s">
        <v>278</v>
      </c>
      <c r="B91" s="144">
        <v>100</v>
      </c>
      <c r="C91" s="144" t="s">
        <v>772</v>
      </c>
      <c r="D91" s="144" t="s">
        <v>773</v>
      </c>
      <c r="E91" s="160">
        <v>0</v>
      </c>
      <c r="F91" s="160">
        <v>0</v>
      </c>
      <c r="G91" s="146">
        <f>(E91/B91)*100</f>
        <v>0</v>
      </c>
      <c r="H91" s="146">
        <f>(F91/B91)*100</f>
        <v>0</v>
      </c>
    </row>
    <row r="92" spans="1:8" ht="42" customHeight="1">
      <c r="A92" s="135" t="s">
        <v>202</v>
      </c>
      <c r="B92" s="136">
        <v>100</v>
      </c>
      <c r="C92" s="151" t="s">
        <v>772</v>
      </c>
      <c r="D92" s="137" t="s">
        <v>203</v>
      </c>
      <c r="E92" s="139">
        <v>37</v>
      </c>
      <c r="F92" s="140">
        <f>E92+4</f>
        <v>41</v>
      </c>
      <c r="G92" s="141">
        <f>E92/B92</f>
        <v>0.37</v>
      </c>
      <c r="H92" s="141">
        <f>F92/B92</f>
        <v>0.41</v>
      </c>
    </row>
    <row r="93" spans="1:8" ht="42" customHeight="1">
      <c r="A93" s="135" t="s">
        <v>262</v>
      </c>
      <c r="B93" s="136">
        <v>4</v>
      </c>
      <c r="C93" s="151" t="s">
        <v>279</v>
      </c>
      <c r="D93" s="137" t="s">
        <v>224</v>
      </c>
      <c r="E93" s="139">
        <v>4</v>
      </c>
      <c r="F93" s="140">
        <f>E93</f>
        <v>4</v>
      </c>
      <c r="G93" s="141">
        <f>E93/B93</f>
        <v>1</v>
      </c>
      <c r="H93" s="141">
        <f>F93/B93</f>
        <v>1</v>
      </c>
    </row>
    <row r="94" spans="1:8" ht="42" customHeight="1">
      <c r="A94" s="135" t="s">
        <v>280</v>
      </c>
      <c r="B94" s="136">
        <f>102</f>
        <v>102</v>
      </c>
      <c r="C94" s="151" t="s">
        <v>776</v>
      </c>
      <c r="D94" s="137" t="s">
        <v>281</v>
      </c>
      <c r="E94" s="139">
        <v>102</v>
      </c>
      <c r="F94" s="140">
        <f>E94</f>
        <v>102</v>
      </c>
      <c r="G94" s="141">
        <f>E94/B94</f>
        <v>1</v>
      </c>
      <c r="H94" s="141">
        <f>F94/B94</f>
        <v>1</v>
      </c>
    </row>
    <row r="95" spans="1:8" ht="42" customHeight="1">
      <c r="A95" s="135" t="s">
        <v>377</v>
      </c>
      <c r="B95" s="136">
        <v>2</v>
      </c>
      <c r="C95" s="151" t="s">
        <v>378</v>
      </c>
      <c r="D95" s="137" t="s">
        <v>224</v>
      </c>
      <c r="E95" s="139">
        <v>0</v>
      </c>
      <c r="F95" s="140">
        <f>E95</f>
        <v>0</v>
      </c>
      <c r="G95" s="141">
        <f>E95/B95</f>
        <v>0</v>
      </c>
      <c r="H95" s="141">
        <f>F95/B95</f>
        <v>0</v>
      </c>
    </row>
    <row r="96" spans="1:8" ht="98.25" customHeight="1">
      <c r="A96" s="5" t="s">
        <v>136</v>
      </c>
      <c r="B96" s="48">
        <v>1</v>
      </c>
      <c r="C96" s="69" t="s">
        <v>137</v>
      </c>
      <c r="D96" s="69" t="s">
        <v>138</v>
      </c>
      <c r="E96" s="161">
        <v>1</v>
      </c>
      <c r="F96" s="161">
        <v>1</v>
      </c>
      <c r="G96" s="162">
        <v>1</v>
      </c>
      <c r="H96" s="162">
        <v>1</v>
      </c>
    </row>
    <row r="97" spans="1:8" s="142" customFormat="1" ht="38.25">
      <c r="A97" s="154" t="s">
        <v>139</v>
      </c>
      <c r="B97" s="155">
        <v>100</v>
      </c>
      <c r="C97" s="155" t="s">
        <v>140</v>
      </c>
      <c r="D97" s="155" t="s">
        <v>282</v>
      </c>
      <c r="E97" s="163">
        <f>3/3</f>
        <v>1</v>
      </c>
      <c r="F97" s="163">
        <f>3/3</f>
        <v>1</v>
      </c>
      <c r="G97" s="163">
        <f>(E97/B97)*100</f>
        <v>1</v>
      </c>
      <c r="H97" s="156">
        <f>F97/B97*100</f>
        <v>1</v>
      </c>
    </row>
    <row r="98" spans="1:8" s="142" customFormat="1" ht="27" customHeight="1">
      <c r="A98" s="143" t="s">
        <v>283</v>
      </c>
      <c r="B98" s="144">
        <v>1</v>
      </c>
      <c r="C98" s="144" t="s">
        <v>284</v>
      </c>
      <c r="D98" s="144" t="s">
        <v>285</v>
      </c>
      <c r="E98" s="146">
        <v>1</v>
      </c>
      <c r="F98" s="146">
        <v>1</v>
      </c>
      <c r="G98" s="146">
        <f>E98/B98</f>
        <v>1</v>
      </c>
      <c r="H98" s="146">
        <f>(F98/B98)</f>
        <v>1</v>
      </c>
    </row>
    <row r="99" spans="1:8" s="142" customFormat="1" ht="40.5" customHeight="1">
      <c r="A99" s="135" t="s">
        <v>262</v>
      </c>
      <c r="B99" s="136">
        <v>2</v>
      </c>
      <c r="C99" s="151" t="s">
        <v>286</v>
      </c>
      <c r="D99" s="137" t="s">
        <v>224</v>
      </c>
      <c r="E99" s="139">
        <v>2</v>
      </c>
      <c r="F99" s="140">
        <f>E99</f>
        <v>2</v>
      </c>
      <c r="G99" s="141">
        <f>E99/B99</f>
        <v>1</v>
      </c>
      <c r="H99" s="141">
        <f>F99/B99</f>
        <v>1</v>
      </c>
    </row>
    <row r="100" spans="1:8" s="142" customFormat="1" ht="44.25" customHeight="1">
      <c r="A100" s="143" t="s">
        <v>287</v>
      </c>
      <c r="B100" s="144">
        <v>80</v>
      </c>
      <c r="C100" s="144" t="s">
        <v>288</v>
      </c>
      <c r="D100" s="144" t="s">
        <v>289</v>
      </c>
      <c r="E100" s="164">
        <f>(6+18+60+18+24+6+15+12+6+6+18+18+90+90+12+36+24)/3</f>
        <v>153</v>
      </c>
      <c r="F100" s="164">
        <f>(6+18+60+18+24+6+15+12+6+6+18+18+90+90+12+36+24+24)/3</f>
        <v>161</v>
      </c>
      <c r="G100" s="146">
        <f>E100/B100</f>
        <v>1.9125</v>
      </c>
      <c r="H100" s="146">
        <f>(F100/B100)</f>
        <v>2.0125</v>
      </c>
    </row>
    <row r="101" spans="1:8" s="142" customFormat="1" ht="37.5" customHeight="1">
      <c r="A101" s="135" t="s">
        <v>202</v>
      </c>
      <c r="B101" s="136">
        <v>37</v>
      </c>
      <c r="C101" s="151" t="s">
        <v>379</v>
      </c>
      <c r="D101" s="137" t="s">
        <v>203</v>
      </c>
      <c r="E101" s="139">
        <v>37</v>
      </c>
      <c r="F101" s="140">
        <f>E101</f>
        <v>37</v>
      </c>
      <c r="G101" s="141">
        <f>E101/B101</f>
        <v>1</v>
      </c>
      <c r="H101" s="141">
        <f>F101/B101</f>
        <v>1</v>
      </c>
    </row>
    <row r="102" spans="1:8" s="142" customFormat="1" ht="40.5" customHeight="1">
      <c r="A102" s="143" t="s">
        <v>290</v>
      </c>
      <c r="B102" s="144">
        <v>100</v>
      </c>
      <c r="C102" s="144" t="s">
        <v>291</v>
      </c>
      <c r="D102" s="144" t="s">
        <v>292</v>
      </c>
      <c r="E102" s="146">
        <f>4/5</f>
        <v>0.8</v>
      </c>
      <c r="F102" s="146">
        <f>4/5</f>
        <v>0.8</v>
      </c>
      <c r="G102" s="146">
        <f>E102/B102*100</f>
        <v>0.8</v>
      </c>
      <c r="H102" s="146">
        <f>(F102/B102)*100</f>
        <v>0.8</v>
      </c>
    </row>
    <row r="103" spans="1:8" s="142" customFormat="1" ht="25.5">
      <c r="A103" s="135" t="s">
        <v>202</v>
      </c>
      <c r="B103" s="136">
        <v>8</v>
      </c>
      <c r="C103" s="151" t="s">
        <v>380</v>
      </c>
      <c r="D103" s="137" t="s">
        <v>203</v>
      </c>
      <c r="E103" s="139">
        <v>8</v>
      </c>
      <c r="F103" s="140">
        <f>E103</f>
        <v>8</v>
      </c>
      <c r="G103" s="141">
        <f>E103/B103</f>
        <v>1</v>
      </c>
      <c r="H103" s="141">
        <f>F103/B103</f>
        <v>1</v>
      </c>
    </row>
    <row r="104" spans="1:8" s="142" customFormat="1" ht="38.25">
      <c r="A104" s="154" t="s">
        <v>39</v>
      </c>
      <c r="B104" s="52">
        <v>50</v>
      </c>
      <c r="C104" s="155" t="s">
        <v>141</v>
      </c>
      <c r="D104" s="155" t="s">
        <v>282</v>
      </c>
      <c r="E104" s="165">
        <v>0.5</v>
      </c>
      <c r="F104" s="165">
        <v>0.5</v>
      </c>
      <c r="G104" s="163">
        <f>(E104/B104)</f>
        <v>0.01</v>
      </c>
      <c r="H104" s="166">
        <f>F104/B104</f>
        <v>0.01</v>
      </c>
    </row>
    <row r="105" spans="1:8" s="142" customFormat="1" ht="38.25">
      <c r="A105" s="143" t="s">
        <v>293</v>
      </c>
      <c r="B105" s="144">
        <v>40</v>
      </c>
      <c r="C105" s="144" t="s">
        <v>294</v>
      </c>
      <c r="D105" s="144" t="s">
        <v>295</v>
      </c>
      <c r="E105" s="167">
        <f>(24+24+6)/3</f>
        <v>18</v>
      </c>
      <c r="F105" s="167">
        <f>(24+24+6)/3</f>
        <v>18</v>
      </c>
      <c r="G105" s="146">
        <f>E105/B105</f>
        <v>0.45</v>
      </c>
      <c r="H105" s="146">
        <f>(F105/B105)</f>
        <v>0.45</v>
      </c>
    </row>
    <row r="106" spans="1:8" s="142" customFormat="1" ht="29.25" customHeight="1">
      <c r="A106" s="135" t="s">
        <v>202</v>
      </c>
      <c r="B106" s="136">
        <v>20</v>
      </c>
      <c r="C106" s="151" t="s">
        <v>381</v>
      </c>
      <c r="D106" s="137" t="s">
        <v>203</v>
      </c>
      <c r="E106" s="139">
        <v>10</v>
      </c>
      <c r="F106" s="140">
        <f>E106+4</f>
        <v>14</v>
      </c>
      <c r="G106" s="141">
        <f>E106/B106</f>
        <v>0.5</v>
      </c>
      <c r="H106" s="141">
        <f>F106/B106</f>
        <v>0.7</v>
      </c>
    </row>
    <row r="107" spans="1:8" s="61" customFormat="1" ht="38.25" customHeight="1">
      <c r="A107" s="312"/>
      <c r="B107" s="312"/>
      <c r="C107" s="312"/>
      <c r="D107" s="312"/>
      <c r="E107" s="312"/>
      <c r="F107" s="312"/>
      <c r="G107" s="312"/>
      <c r="H107" s="312"/>
    </row>
    <row r="108" spans="1:9" s="71" customFormat="1" ht="21.75" customHeight="1">
      <c r="A108" s="303" t="s">
        <v>142</v>
      </c>
      <c r="B108" s="303"/>
      <c r="C108" s="303"/>
      <c r="D108" s="303"/>
      <c r="E108" s="303"/>
      <c r="F108" s="303"/>
      <c r="G108" s="303"/>
      <c r="H108" s="303"/>
      <c r="I108" s="70"/>
    </row>
    <row r="109" spans="1:9" ht="239.25" customHeight="1">
      <c r="A109" s="302" t="s">
        <v>143</v>
      </c>
      <c r="B109" s="302"/>
      <c r="C109" s="302"/>
      <c r="D109" s="302"/>
      <c r="E109" s="302"/>
      <c r="F109" s="302"/>
      <c r="G109" s="302"/>
      <c r="H109" s="302"/>
      <c r="I109" s="70"/>
    </row>
    <row r="110" spans="1:9" s="71" customFormat="1" ht="30.75" customHeight="1">
      <c r="A110" s="303" t="s">
        <v>144</v>
      </c>
      <c r="B110" s="303"/>
      <c r="C110" s="303"/>
      <c r="D110" s="303"/>
      <c r="E110" s="303"/>
      <c r="F110" s="303"/>
      <c r="G110" s="303"/>
      <c r="H110" s="303"/>
      <c r="I110" s="70"/>
    </row>
    <row r="111" spans="1:9" ht="131.25" customHeight="1">
      <c r="A111" s="304"/>
      <c r="B111" s="304"/>
      <c r="C111" s="304"/>
      <c r="D111" s="304"/>
      <c r="E111" s="304"/>
      <c r="F111" s="304"/>
      <c r="G111" s="304"/>
      <c r="H111" s="304"/>
      <c r="I111" s="70"/>
    </row>
  </sheetData>
  <sheetProtection selectLockedCells="1" selectUnlockedCells="1"/>
  <mergeCells count="30">
    <mergeCell ref="A1:H1"/>
    <mergeCell ref="A2:H2"/>
    <mergeCell ref="A3:A7"/>
    <mergeCell ref="B3:H4"/>
    <mergeCell ref="B5:D6"/>
    <mergeCell ref="E5:E6"/>
    <mergeCell ref="F5:F6"/>
    <mergeCell ref="G5:G7"/>
    <mergeCell ref="H5:H7"/>
    <mergeCell ref="A8:A9"/>
    <mergeCell ref="B9:H9"/>
    <mergeCell ref="A20:A21"/>
    <mergeCell ref="B21:H21"/>
    <mergeCell ref="A28:A29"/>
    <mergeCell ref="B29:H29"/>
    <mergeCell ref="A39:A40"/>
    <mergeCell ref="B40:H40"/>
    <mergeCell ref="A59:A60"/>
    <mergeCell ref="B60:H60"/>
    <mergeCell ref="A68:A69"/>
    <mergeCell ref="B69:H69"/>
    <mergeCell ref="A109:H109"/>
    <mergeCell ref="A110:H110"/>
    <mergeCell ref="A111:H111"/>
    <mergeCell ref="A75:A76"/>
    <mergeCell ref="B76:H76"/>
    <mergeCell ref="A85:A86"/>
    <mergeCell ref="B86:H86"/>
    <mergeCell ref="A107:H107"/>
    <mergeCell ref="A108:H108"/>
  </mergeCells>
  <printOptions/>
  <pageMargins left="0.1798611111111111" right="0.1701388888888889" top="0.3" bottom="0.3402777777777778" header="0.5118055555555555" footer="0.5118055555555555"/>
  <pageSetup horizontalDpi="300" verticalDpi="300" orientation="landscape" paperSize="9" scale="70" r:id="rId1"/>
</worksheet>
</file>

<file path=xl/worksheets/sheet6.xml><?xml version="1.0" encoding="utf-8"?>
<worksheet xmlns="http://schemas.openxmlformats.org/spreadsheetml/2006/main" xmlns:r="http://schemas.openxmlformats.org/officeDocument/2006/relationships">
  <dimension ref="A1:IM25"/>
  <sheetViews>
    <sheetView zoomScalePageLayoutView="0" workbookViewId="0" topLeftCell="A1">
      <selection activeCell="C18" sqref="C18:D19"/>
    </sheetView>
  </sheetViews>
  <sheetFormatPr defaultColWidth="9.140625" defaultRowHeight="12.75"/>
  <cols>
    <col min="1" max="1" width="55.00390625" style="0" customWidth="1"/>
    <col min="2" max="2" width="14.421875" style="72" customWidth="1"/>
    <col min="3" max="4" width="14.140625" style="72" customWidth="1"/>
    <col min="5" max="5" width="14.140625" style="73" customWidth="1"/>
    <col min="6" max="6" width="11.00390625" style="74" customWidth="1"/>
    <col min="7" max="7" width="14.8515625" style="0" customWidth="1"/>
    <col min="8" max="9" width="14.140625" style="72" customWidth="1"/>
    <col min="10" max="10" width="14.140625" style="73" customWidth="1"/>
    <col min="11" max="11" width="11.00390625" style="74" customWidth="1"/>
    <col min="12" max="12" width="15.57421875" style="0" customWidth="1"/>
    <col min="13" max="14" width="14.140625" style="72" customWidth="1"/>
    <col min="15" max="15" width="14.140625" style="73" customWidth="1"/>
    <col min="16" max="16" width="11.00390625" style="74" customWidth="1"/>
    <col min="17" max="17" width="15.7109375" style="0" customWidth="1"/>
    <col min="18" max="19" width="14.140625" style="72" customWidth="1"/>
    <col min="20" max="20" width="14.140625" style="73" customWidth="1"/>
    <col min="21" max="21" width="11.00390625" style="74" customWidth="1"/>
    <col min="22" max="22" width="14.7109375" style="0" customWidth="1"/>
    <col min="23" max="24" width="14.140625" style="72" customWidth="1"/>
    <col min="25" max="25" width="14.140625" style="73" customWidth="1"/>
    <col min="26" max="26" width="11.00390625" style="74" customWidth="1"/>
    <col min="27" max="27" width="14.00390625" style="0" customWidth="1"/>
    <col min="28" max="29" width="14.140625" style="72" customWidth="1"/>
    <col min="30" max="30" width="14.140625" style="73" customWidth="1"/>
    <col min="31" max="31" width="11.00390625" style="74" customWidth="1"/>
    <col min="32" max="159" width="9.140625" style="75" customWidth="1"/>
  </cols>
  <sheetData>
    <row r="1" spans="1:159" ht="27" customHeight="1">
      <c r="A1" s="327" t="s">
        <v>14</v>
      </c>
      <c r="B1" s="327"/>
      <c r="C1" s="327"/>
      <c r="D1" s="327"/>
      <c r="E1" s="327"/>
      <c r="F1" s="327"/>
      <c r="G1" s="327"/>
      <c r="H1"/>
      <c r="I1"/>
      <c r="J1" s="74"/>
      <c r="M1"/>
      <c r="N1"/>
      <c r="O1" s="74"/>
      <c r="R1"/>
      <c r="S1"/>
      <c r="T1" s="74"/>
      <c r="W1"/>
      <c r="X1"/>
      <c r="Y1" s="74"/>
      <c r="AB1"/>
      <c r="AC1"/>
      <c r="AD1" s="74"/>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row>
    <row r="2" spans="1:31" s="13" customFormat="1" ht="18">
      <c r="A2" s="288" t="s">
        <v>145</v>
      </c>
      <c r="B2" s="288"/>
      <c r="C2" s="288"/>
      <c r="D2" s="288"/>
      <c r="E2" s="288"/>
      <c r="F2" s="288"/>
      <c r="G2" s="288"/>
      <c r="H2" s="288"/>
      <c r="J2" s="15"/>
      <c r="K2" s="15"/>
      <c r="O2" s="15"/>
      <c r="P2" s="15"/>
      <c r="T2" s="15"/>
      <c r="U2" s="15"/>
      <c r="Y2" s="15"/>
      <c r="Z2" s="15"/>
      <c r="AD2" s="15"/>
      <c r="AE2" s="15"/>
    </row>
    <row r="3" spans="1:31" ht="64.5" customHeight="1">
      <c r="A3" s="328" t="s">
        <v>16</v>
      </c>
      <c r="B3" s="326" t="s">
        <v>146</v>
      </c>
      <c r="C3" s="326"/>
      <c r="D3" s="326"/>
      <c r="E3" s="326"/>
      <c r="F3" s="326"/>
      <c r="G3" s="326" t="s">
        <v>147</v>
      </c>
      <c r="H3" s="326"/>
      <c r="I3" s="326"/>
      <c r="J3" s="326"/>
      <c r="K3" s="326"/>
      <c r="L3" s="326" t="s">
        <v>148</v>
      </c>
      <c r="M3" s="326"/>
      <c r="N3" s="326"/>
      <c r="O3" s="326"/>
      <c r="P3" s="326"/>
      <c r="Q3" s="326" t="s">
        <v>149</v>
      </c>
      <c r="R3" s="326"/>
      <c r="S3" s="326"/>
      <c r="T3" s="326"/>
      <c r="U3" s="326"/>
      <c r="V3" s="326" t="s">
        <v>150</v>
      </c>
      <c r="W3" s="326"/>
      <c r="X3" s="326"/>
      <c r="Y3" s="326"/>
      <c r="Z3" s="326"/>
      <c r="AA3" s="326" t="s">
        <v>151</v>
      </c>
      <c r="AB3" s="326"/>
      <c r="AC3" s="326"/>
      <c r="AD3" s="326"/>
      <c r="AE3" s="326"/>
    </row>
    <row r="4" spans="1:31" ht="61.5" customHeight="1">
      <c r="A4" s="328"/>
      <c r="B4" s="322" t="s">
        <v>152</v>
      </c>
      <c r="C4" s="323" t="s">
        <v>153</v>
      </c>
      <c r="D4" s="323"/>
      <c r="E4" s="323"/>
      <c r="F4" s="324" t="s">
        <v>28</v>
      </c>
      <c r="G4" s="322" t="s">
        <v>154</v>
      </c>
      <c r="H4" s="323" t="s">
        <v>153</v>
      </c>
      <c r="I4" s="323"/>
      <c r="J4" s="323"/>
      <c r="K4" s="324" t="s">
        <v>28</v>
      </c>
      <c r="L4" s="322" t="s">
        <v>154</v>
      </c>
      <c r="M4" s="323" t="s">
        <v>153</v>
      </c>
      <c r="N4" s="323"/>
      <c r="O4" s="323"/>
      <c r="P4" s="324" t="s">
        <v>28</v>
      </c>
      <c r="Q4" s="322" t="s">
        <v>154</v>
      </c>
      <c r="R4" s="323" t="s">
        <v>153</v>
      </c>
      <c r="S4" s="323"/>
      <c r="T4" s="323"/>
      <c r="U4" s="324" t="s">
        <v>28</v>
      </c>
      <c r="V4" s="322" t="s">
        <v>154</v>
      </c>
      <c r="W4" s="323" t="s">
        <v>153</v>
      </c>
      <c r="X4" s="323"/>
      <c r="Y4" s="323"/>
      <c r="Z4" s="324" t="s">
        <v>28</v>
      </c>
      <c r="AA4" s="322" t="s">
        <v>155</v>
      </c>
      <c r="AB4" s="323" t="s">
        <v>153</v>
      </c>
      <c r="AC4" s="323"/>
      <c r="AD4" s="323"/>
      <c r="AE4" s="324" t="s">
        <v>28</v>
      </c>
    </row>
    <row r="5" spans="1:31" ht="174" customHeight="1">
      <c r="A5" s="328"/>
      <c r="B5" s="322"/>
      <c r="C5" s="76" t="s">
        <v>156</v>
      </c>
      <c r="D5" s="76" t="s">
        <v>157</v>
      </c>
      <c r="E5" s="77" t="s">
        <v>158</v>
      </c>
      <c r="F5" s="324"/>
      <c r="G5" s="322"/>
      <c r="H5" s="76" t="s">
        <v>156</v>
      </c>
      <c r="I5" s="76" t="s">
        <v>157</v>
      </c>
      <c r="J5" s="77" t="s">
        <v>158</v>
      </c>
      <c r="K5" s="324"/>
      <c r="L5" s="322"/>
      <c r="M5" s="76" t="s">
        <v>156</v>
      </c>
      <c r="N5" s="76" t="s">
        <v>157</v>
      </c>
      <c r="O5" s="77" t="s">
        <v>158</v>
      </c>
      <c r="P5" s="324"/>
      <c r="Q5" s="322"/>
      <c r="R5" s="76" t="s">
        <v>156</v>
      </c>
      <c r="S5" s="76" t="s">
        <v>157</v>
      </c>
      <c r="T5" s="77" t="s">
        <v>158</v>
      </c>
      <c r="U5" s="324"/>
      <c r="V5" s="322"/>
      <c r="W5" s="76" t="s">
        <v>156</v>
      </c>
      <c r="X5" s="76" t="s">
        <v>157</v>
      </c>
      <c r="Y5" s="77" t="s">
        <v>158</v>
      </c>
      <c r="Z5" s="324"/>
      <c r="AA5" s="322"/>
      <c r="AB5" s="76" t="s">
        <v>159</v>
      </c>
      <c r="AC5" s="76" t="s">
        <v>160</v>
      </c>
      <c r="AD5" s="77" t="s">
        <v>158</v>
      </c>
      <c r="AE5" s="324"/>
    </row>
    <row r="6" spans="1:31" ht="36" customHeight="1">
      <c r="A6" s="78" t="s">
        <v>2</v>
      </c>
      <c r="B6" s="79">
        <f>SUM(B7:B9)</f>
        <v>280000</v>
      </c>
      <c r="C6" s="80">
        <f>SUM(C7:C9)</f>
        <v>110891.69</v>
      </c>
      <c r="D6" s="80">
        <f>SUM(D7:D9)</f>
        <v>35761.39</v>
      </c>
      <c r="E6" s="80">
        <f>SUM(E7:E9)</f>
        <v>146653.08000000002</v>
      </c>
      <c r="F6" s="81">
        <f aca="true" t="shared" si="0" ref="F6:F21">E6/B6*100</f>
        <v>52.3761</v>
      </c>
      <c r="G6" s="79">
        <f>SUM(G7:G9)</f>
        <v>132807</v>
      </c>
      <c r="H6" s="80">
        <f>SUM(H7:H9)</f>
        <v>113284</v>
      </c>
      <c r="I6" s="80">
        <f>SUM(I7:I9)</f>
        <v>0</v>
      </c>
      <c r="J6" s="80">
        <f>SUM(J7:J9)</f>
        <v>113284</v>
      </c>
      <c r="K6" s="81">
        <f aca="true" t="shared" si="1" ref="K6:K21">J6/G6*100</f>
        <v>85.29972064725504</v>
      </c>
      <c r="L6" s="79">
        <f>SUM(L7:L9)</f>
        <v>0</v>
      </c>
      <c r="M6" s="80">
        <f>SUM(M7:M9)</f>
        <v>0</v>
      </c>
      <c r="N6" s="80">
        <f>SUM(N7:N9)</f>
        <v>0</v>
      </c>
      <c r="O6" s="80">
        <f>SUM(O7:O9)</f>
        <v>0</v>
      </c>
      <c r="P6" s="81" t="e">
        <f aca="true" t="shared" si="2" ref="P6:P21">O6/L6*100</f>
        <v>#DIV/0!</v>
      </c>
      <c r="Q6" s="79">
        <f>SUM(Q7:Q9)</f>
        <v>0</v>
      </c>
      <c r="R6" s="80">
        <f>SUM(R7:R9)</f>
        <v>0</v>
      </c>
      <c r="S6" s="80">
        <f>SUM(S7:S9)</f>
        <v>0</v>
      </c>
      <c r="T6" s="80">
        <f>SUM(T7:T9)</f>
        <v>0</v>
      </c>
      <c r="U6" s="81" t="e">
        <f aca="true" t="shared" si="3" ref="U6:U21">T6/Q6*100</f>
        <v>#DIV/0!</v>
      </c>
      <c r="V6" s="79">
        <f>SUM(V7:V9)</f>
        <v>0</v>
      </c>
      <c r="W6" s="80">
        <f>SUM(W7:W9)</f>
        <v>0</v>
      </c>
      <c r="X6" s="80">
        <f>SUM(X7:X9)</f>
        <v>0</v>
      </c>
      <c r="Y6" s="80">
        <f>SUM(Y7:Y9)</f>
        <v>0</v>
      </c>
      <c r="Z6" s="81" t="e">
        <f aca="true" t="shared" si="4" ref="Z6:Z21">Y6/V6*100</f>
        <v>#DIV/0!</v>
      </c>
      <c r="AA6" s="79">
        <f>SUM(AA7:AA9)</f>
        <v>412807</v>
      </c>
      <c r="AB6" s="80">
        <f>SUM(AB7:AB9)</f>
        <v>224175.69</v>
      </c>
      <c r="AC6" s="80">
        <f>SUM(AC7:AC9)</f>
        <v>35761.39</v>
      </c>
      <c r="AD6" s="80">
        <f>SUM(AD7:AD9)</f>
        <v>259937.08000000002</v>
      </c>
      <c r="AE6" s="81">
        <f aca="true" t="shared" si="5" ref="AE6:AE21">AD6/AA6*100</f>
        <v>62.96818610149537</v>
      </c>
    </row>
    <row r="7" spans="1:31" ht="40.5" customHeight="1">
      <c r="A7" s="82" t="s">
        <v>3</v>
      </c>
      <c r="B7" s="83">
        <v>39392.61</v>
      </c>
      <c r="C7" s="28">
        <v>39392.61</v>
      </c>
      <c r="D7" s="28">
        <v>0</v>
      </c>
      <c r="E7" s="84">
        <f>C7+D7</f>
        <v>39392.61</v>
      </c>
      <c r="F7" s="85">
        <f t="shared" si="0"/>
        <v>100</v>
      </c>
      <c r="G7" s="83">
        <v>53122.8</v>
      </c>
      <c r="H7" s="28">
        <v>53122.8</v>
      </c>
      <c r="I7" s="28">
        <v>0</v>
      </c>
      <c r="J7" s="84">
        <f>H7+I7</f>
        <v>53122.8</v>
      </c>
      <c r="K7" s="85">
        <f t="shared" si="1"/>
        <v>100</v>
      </c>
      <c r="L7" s="83">
        <v>0</v>
      </c>
      <c r="M7" s="28">
        <v>0</v>
      </c>
      <c r="N7" s="28">
        <v>0</v>
      </c>
      <c r="O7" s="84">
        <f>M7+N7</f>
        <v>0</v>
      </c>
      <c r="P7" s="85" t="e">
        <f t="shared" si="2"/>
        <v>#DIV/0!</v>
      </c>
      <c r="Q7" s="83">
        <v>0</v>
      </c>
      <c r="R7" s="28">
        <v>0</v>
      </c>
      <c r="S7" s="28">
        <v>0</v>
      </c>
      <c r="T7" s="84">
        <f>R7+S7</f>
        <v>0</v>
      </c>
      <c r="U7" s="85" t="e">
        <f t="shared" si="3"/>
        <v>#DIV/0!</v>
      </c>
      <c r="V7" s="83">
        <v>0</v>
      </c>
      <c r="W7" s="28">
        <v>0</v>
      </c>
      <c r="X7" s="28">
        <v>0</v>
      </c>
      <c r="Y7" s="84">
        <f>W7+X7</f>
        <v>0</v>
      </c>
      <c r="Z7" s="85" t="e">
        <f t="shared" si="4"/>
        <v>#DIV/0!</v>
      </c>
      <c r="AA7" s="269">
        <f aca="true" t="shared" si="6" ref="AA7:AC9">B7+G7+L7+Q7+V7</f>
        <v>92515.41</v>
      </c>
      <c r="AB7" s="270">
        <f t="shared" si="6"/>
        <v>92515.41</v>
      </c>
      <c r="AC7" s="271">
        <f t="shared" si="6"/>
        <v>0</v>
      </c>
      <c r="AD7" s="84">
        <f>AB7+AC7</f>
        <v>92515.41</v>
      </c>
      <c r="AE7" s="85">
        <f t="shared" si="5"/>
        <v>100</v>
      </c>
    </row>
    <row r="8" spans="1:31" ht="40.5" customHeight="1">
      <c r="A8" s="82" t="s">
        <v>4</v>
      </c>
      <c r="B8" s="83">
        <v>160607.38999999998</v>
      </c>
      <c r="C8" s="28">
        <v>42488.450000000004</v>
      </c>
      <c r="D8" s="28">
        <v>30730.05</v>
      </c>
      <c r="E8" s="84">
        <f>C8+D8</f>
        <v>73218.5</v>
      </c>
      <c r="F8" s="85">
        <f t="shared" si="0"/>
        <v>45.58850000613297</v>
      </c>
      <c r="G8" s="83">
        <v>47981.57</v>
      </c>
      <c r="H8" s="28">
        <v>28458.57</v>
      </c>
      <c r="I8" s="28">
        <v>0</v>
      </c>
      <c r="J8" s="84">
        <f>H8+I8</f>
        <v>28458.57</v>
      </c>
      <c r="K8" s="85">
        <f t="shared" si="1"/>
        <v>59.3114606295709</v>
      </c>
      <c r="L8" s="83">
        <v>0</v>
      </c>
      <c r="M8" s="28">
        <v>0</v>
      </c>
      <c r="N8" s="28">
        <v>0</v>
      </c>
      <c r="O8" s="84">
        <f>M8+N8</f>
        <v>0</v>
      </c>
      <c r="P8" s="85" t="e">
        <f t="shared" si="2"/>
        <v>#DIV/0!</v>
      </c>
      <c r="Q8" s="83">
        <v>0</v>
      </c>
      <c r="R8" s="28">
        <v>0</v>
      </c>
      <c r="S8" s="28">
        <v>0</v>
      </c>
      <c r="T8" s="84">
        <f>R8+S8</f>
        <v>0</v>
      </c>
      <c r="U8" s="85" t="e">
        <f t="shared" si="3"/>
        <v>#DIV/0!</v>
      </c>
      <c r="V8" s="83">
        <v>0</v>
      </c>
      <c r="W8" s="28">
        <v>0</v>
      </c>
      <c r="X8" s="28">
        <v>0</v>
      </c>
      <c r="Y8" s="84">
        <f>W8+X8</f>
        <v>0</v>
      </c>
      <c r="Z8" s="85" t="e">
        <f t="shared" si="4"/>
        <v>#DIV/0!</v>
      </c>
      <c r="AA8" s="269">
        <f t="shared" si="6"/>
        <v>208588.96</v>
      </c>
      <c r="AB8" s="270">
        <f t="shared" si="6"/>
        <v>70947.02</v>
      </c>
      <c r="AC8" s="271">
        <f t="shared" si="6"/>
        <v>30730.05</v>
      </c>
      <c r="AD8" s="84">
        <f>AB8+AC8</f>
        <v>101677.07</v>
      </c>
      <c r="AE8" s="85">
        <f t="shared" si="5"/>
        <v>48.745182870656244</v>
      </c>
    </row>
    <row r="9" spans="1:31" ht="40.5" customHeight="1">
      <c r="A9" s="82" t="s">
        <v>5</v>
      </c>
      <c r="B9" s="83">
        <v>80000</v>
      </c>
      <c r="C9" s="28">
        <v>29010.629999999997</v>
      </c>
      <c r="D9" s="28">
        <v>5031.34</v>
      </c>
      <c r="E9" s="84">
        <f>C9+D9</f>
        <v>34041.97</v>
      </c>
      <c r="F9" s="85">
        <f t="shared" si="0"/>
        <v>42.5524625</v>
      </c>
      <c r="G9" s="83">
        <v>31702.63</v>
      </c>
      <c r="H9" s="28">
        <v>31702.63</v>
      </c>
      <c r="I9" s="28">
        <v>0</v>
      </c>
      <c r="J9" s="84">
        <f>H9+I9</f>
        <v>31702.63</v>
      </c>
      <c r="K9" s="85">
        <f t="shared" si="1"/>
        <v>100</v>
      </c>
      <c r="L9" s="83">
        <v>0</v>
      </c>
      <c r="M9" s="28">
        <v>0</v>
      </c>
      <c r="N9" s="28">
        <v>0</v>
      </c>
      <c r="O9" s="84">
        <f>M9+N9</f>
        <v>0</v>
      </c>
      <c r="P9" s="85" t="e">
        <f t="shared" si="2"/>
        <v>#DIV/0!</v>
      </c>
      <c r="Q9" s="83">
        <v>0</v>
      </c>
      <c r="R9" s="28">
        <v>0</v>
      </c>
      <c r="S9" s="28">
        <v>0</v>
      </c>
      <c r="T9" s="84">
        <f>R9+S9</f>
        <v>0</v>
      </c>
      <c r="U9" s="85" t="e">
        <f t="shared" si="3"/>
        <v>#DIV/0!</v>
      </c>
      <c r="V9" s="83">
        <v>0</v>
      </c>
      <c r="W9" s="28">
        <v>0</v>
      </c>
      <c r="X9" s="28">
        <v>0</v>
      </c>
      <c r="Y9" s="84">
        <f>W9+X9</f>
        <v>0</v>
      </c>
      <c r="Z9" s="85" t="e">
        <f t="shared" si="4"/>
        <v>#DIV/0!</v>
      </c>
      <c r="AA9" s="269">
        <f t="shared" si="6"/>
        <v>111702.63</v>
      </c>
      <c r="AB9" s="270">
        <f t="shared" si="6"/>
        <v>60713.259999999995</v>
      </c>
      <c r="AC9" s="271">
        <f t="shared" si="6"/>
        <v>5031.34</v>
      </c>
      <c r="AD9" s="84">
        <f>AB9+AC9</f>
        <v>65744.59999999999</v>
      </c>
      <c r="AE9" s="85">
        <f t="shared" si="5"/>
        <v>58.85680578872672</v>
      </c>
    </row>
    <row r="10" spans="1:31" ht="40.5" customHeight="1">
      <c r="A10" s="86" t="s">
        <v>6</v>
      </c>
      <c r="B10" s="87">
        <f>SUM(B11:B16)</f>
        <v>904656.1100000001</v>
      </c>
      <c r="C10" s="88">
        <f>SUM(C11:C16)</f>
        <v>288672.63</v>
      </c>
      <c r="D10" s="88">
        <f>SUM(D11:D16)</f>
        <v>158201.50999999998</v>
      </c>
      <c r="E10" s="88">
        <f>SUM(E11:E16)</f>
        <v>446874.13999999996</v>
      </c>
      <c r="F10" s="89">
        <f t="shared" si="0"/>
        <v>49.39712837400722</v>
      </c>
      <c r="G10" s="87">
        <f>SUM(G11:G16)</f>
        <v>901982.6099999999</v>
      </c>
      <c r="H10" s="88">
        <f>SUM(H11:H16)</f>
        <v>414643.99999999994</v>
      </c>
      <c r="I10" s="88">
        <f>SUM(I11:I16)</f>
        <v>67585.16</v>
      </c>
      <c r="J10" s="88">
        <f>SUM(J11:J16)</f>
        <v>482229.1599999999</v>
      </c>
      <c r="K10" s="89">
        <f t="shared" si="1"/>
        <v>53.46324359845474</v>
      </c>
      <c r="L10" s="87">
        <f>SUM(L11:L16)</f>
        <v>875255.5</v>
      </c>
      <c r="M10" s="88">
        <f>SUM(M11:M16)</f>
        <v>502309.35</v>
      </c>
      <c r="N10" s="88">
        <f>SUM(N11:N16)</f>
        <v>120750</v>
      </c>
      <c r="O10" s="88">
        <f>SUM(O11:O16)</f>
        <v>623059.35</v>
      </c>
      <c r="P10" s="89">
        <f t="shared" si="2"/>
        <v>71.18599654615137</v>
      </c>
      <c r="Q10" s="87">
        <f>SUM(Q11:Q16)</f>
        <v>635321.28</v>
      </c>
      <c r="R10" s="88">
        <f>SUM(R11:R16)</f>
        <v>224035.52000000002</v>
      </c>
      <c r="S10" s="88">
        <f>SUM(S11:S16)</f>
        <v>185643</v>
      </c>
      <c r="T10" s="88">
        <f>SUM(T11:T16)</f>
        <v>409678.52</v>
      </c>
      <c r="U10" s="89">
        <f t="shared" si="3"/>
        <v>64.48367666828348</v>
      </c>
      <c r="V10" s="87">
        <f>SUM(V11:V16)</f>
        <v>57284</v>
      </c>
      <c r="W10" s="88">
        <f>SUM(W11:W16)</f>
        <v>57281.19</v>
      </c>
      <c r="X10" s="88">
        <f>SUM(X11:X16)</f>
        <v>0</v>
      </c>
      <c r="Y10" s="88">
        <f>SUM(Y11:Y16)</f>
        <v>57281.19</v>
      </c>
      <c r="Z10" s="89">
        <f t="shared" si="4"/>
        <v>99.99509461629775</v>
      </c>
      <c r="AA10" s="88">
        <f>SUM(AA11:AA16)</f>
        <v>3374499.5</v>
      </c>
      <c r="AB10" s="88">
        <f>SUM(AB11:AB16)</f>
        <v>1486942.69</v>
      </c>
      <c r="AC10" s="88">
        <f>SUM(AC11:AC16)</f>
        <v>532179.67</v>
      </c>
      <c r="AD10" s="88">
        <f>SUM(AD11:AD16)</f>
        <v>2019122.36</v>
      </c>
      <c r="AE10" s="89">
        <f t="shared" si="5"/>
        <v>59.83472097121366</v>
      </c>
    </row>
    <row r="11" spans="1:31" ht="40.5" customHeight="1">
      <c r="A11" s="82" t="s">
        <v>7</v>
      </c>
      <c r="B11" s="83">
        <v>40000</v>
      </c>
      <c r="C11" s="28">
        <v>10840.89</v>
      </c>
      <c r="D11" s="28">
        <v>0</v>
      </c>
      <c r="E11" s="84">
        <f aca="true" t="shared" si="7" ref="E11:E16">C11+D11</f>
        <v>10840.89</v>
      </c>
      <c r="F11" s="85">
        <f t="shared" si="0"/>
        <v>27.102224999999997</v>
      </c>
      <c r="G11" s="83">
        <v>137854.41999999998</v>
      </c>
      <c r="H11" s="28">
        <v>57100</v>
      </c>
      <c r="I11" s="28">
        <v>0</v>
      </c>
      <c r="J11" s="84">
        <f aca="true" t="shared" si="8" ref="J11:J16">H11+I11</f>
        <v>57100</v>
      </c>
      <c r="K11" s="85">
        <f t="shared" si="1"/>
        <v>41.42050722784224</v>
      </c>
      <c r="L11" s="83">
        <v>0</v>
      </c>
      <c r="M11" s="28">
        <v>0</v>
      </c>
      <c r="N11" s="28">
        <v>0</v>
      </c>
      <c r="O11" s="84">
        <f aca="true" t="shared" si="9" ref="O11:O16">M11+N11</f>
        <v>0</v>
      </c>
      <c r="P11" s="85" t="e">
        <f t="shared" si="2"/>
        <v>#DIV/0!</v>
      </c>
      <c r="Q11" s="83">
        <v>221095.59</v>
      </c>
      <c r="R11" s="28">
        <v>55562.57</v>
      </c>
      <c r="S11" s="28">
        <v>38689</v>
      </c>
      <c r="T11" s="84">
        <f aca="true" t="shared" si="10" ref="T11:T16">R11+S11</f>
        <v>94251.57</v>
      </c>
      <c r="U11" s="85">
        <f t="shared" si="3"/>
        <v>42.6293305985886</v>
      </c>
      <c r="V11" s="83">
        <v>57284</v>
      </c>
      <c r="W11" s="28">
        <v>57281.19</v>
      </c>
      <c r="X11" s="28">
        <v>0</v>
      </c>
      <c r="Y11" s="84">
        <f aca="true" t="shared" si="11" ref="Y11:Y16">W11+X11</f>
        <v>57281.19</v>
      </c>
      <c r="Z11" s="85">
        <f t="shared" si="4"/>
        <v>99.99509461629775</v>
      </c>
      <c r="AA11" s="269">
        <f aca="true" t="shared" si="12" ref="AA11:AC16">B11+G11+L11+Q11+V11</f>
        <v>456234.01</v>
      </c>
      <c r="AB11" s="270">
        <f t="shared" si="12"/>
        <v>180784.65</v>
      </c>
      <c r="AC11" s="271">
        <f t="shared" si="12"/>
        <v>38689</v>
      </c>
      <c r="AD11" s="84">
        <f aca="true" t="shared" si="13" ref="AD11:AD16">AB11+AC11</f>
        <v>219473.65</v>
      </c>
      <c r="AE11" s="85">
        <f t="shared" si="5"/>
        <v>48.10549963164736</v>
      </c>
    </row>
    <row r="12" spans="1:247" ht="40.5" customHeight="1">
      <c r="A12" s="82" t="s">
        <v>8</v>
      </c>
      <c r="B12" s="83">
        <v>192000</v>
      </c>
      <c r="C12" s="28">
        <v>68536.08</v>
      </c>
      <c r="D12" s="28">
        <v>65172.7</v>
      </c>
      <c r="E12" s="84">
        <f t="shared" si="7"/>
        <v>133708.78</v>
      </c>
      <c r="F12" s="85">
        <f t="shared" si="0"/>
        <v>69.63998958333333</v>
      </c>
      <c r="G12" s="83">
        <v>0</v>
      </c>
      <c r="H12" s="28">
        <v>0</v>
      </c>
      <c r="I12" s="28">
        <v>0</v>
      </c>
      <c r="J12" s="84">
        <f t="shared" si="8"/>
        <v>0</v>
      </c>
      <c r="K12" s="85" t="e">
        <f t="shared" si="1"/>
        <v>#DIV/0!</v>
      </c>
      <c r="L12" s="83">
        <v>53720.2</v>
      </c>
      <c r="M12" s="28">
        <v>53720.2</v>
      </c>
      <c r="N12" s="28">
        <v>0</v>
      </c>
      <c r="O12" s="84">
        <f t="shared" si="9"/>
        <v>53720.2</v>
      </c>
      <c r="P12" s="85">
        <f t="shared" si="2"/>
        <v>100</v>
      </c>
      <c r="Q12" s="83">
        <v>378555</v>
      </c>
      <c r="R12" s="28">
        <v>156802.26</v>
      </c>
      <c r="S12" s="28">
        <v>146954</v>
      </c>
      <c r="T12" s="84">
        <f t="shared" si="10"/>
        <v>303756.26</v>
      </c>
      <c r="U12" s="85">
        <f t="shared" si="3"/>
        <v>80.24098479745348</v>
      </c>
      <c r="V12" s="83">
        <v>0</v>
      </c>
      <c r="W12" s="28">
        <v>0</v>
      </c>
      <c r="X12" s="28">
        <v>0</v>
      </c>
      <c r="Y12" s="84">
        <f t="shared" si="11"/>
        <v>0</v>
      </c>
      <c r="Z12" s="85" t="e">
        <f t="shared" si="4"/>
        <v>#DIV/0!</v>
      </c>
      <c r="AA12" s="269">
        <f t="shared" si="12"/>
        <v>624275.2</v>
      </c>
      <c r="AB12" s="270">
        <f t="shared" si="12"/>
        <v>279058.54000000004</v>
      </c>
      <c r="AC12" s="271">
        <f t="shared" si="12"/>
        <v>212126.7</v>
      </c>
      <c r="AD12" s="84">
        <f t="shared" si="13"/>
        <v>491185.24000000005</v>
      </c>
      <c r="AE12" s="85">
        <f t="shared" si="5"/>
        <v>78.68088304645133</v>
      </c>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row>
    <row r="13" spans="1:31" ht="40.5" customHeight="1">
      <c r="A13" s="82" t="s">
        <v>9</v>
      </c>
      <c r="B13" s="83">
        <v>254656.11000000004</v>
      </c>
      <c r="C13" s="28">
        <v>116304.93</v>
      </c>
      <c r="D13" s="28">
        <v>45967.46</v>
      </c>
      <c r="E13" s="84">
        <f t="shared" si="7"/>
        <v>162272.38999999998</v>
      </c>
      <c r="F13" s="85">
        <f t="shared" si="0"/>
        <v>63.72216633639772</v>
      </c>
      <c r="G13" s="83">
        <v>359999.9999999999</v>
      </c>
      <c r="H13" s="28">
        <v>349999.99999999994</v>
      </c>
      <c r="I13" s="28">
        <v>0</v>
      </c>
      <c r="J13" s="84">
        <f t="shared" si="8"/>
        <v>349999.99999999994</v>
      </c>
      <c r="K13" s="85">
        <f t="shared" si="1"/>
        <v>97.22222222222223</v>
      </c>
      <c r="L13" s="83">
        <v>102305.3</v>
      </c>
      <c r="M13" s="28">
        <v>27305.3</v>
      </c>
      <c r="N13" s="28">
        <v>0</v>
      </c>
      <c r="O13" s="84">
        <f t="shared" si="9"/>
        <v>27305.3</v>
      </c>
      <c r="P13" s="85">
        <f t="shared" si="2"/>
        <v>26.69001508230756</v>
      </c>
      <c r="Q13" s="83">
        <v>0</v>
      </c>
      <c r="R13" s="28">
        <v>0</v>
      </c>
      <c r="S13" s="28">
        <v>0</v>
      </c>
      <c r="T13" s="84">
        <f t="shared" si="10"/>
        <v>0</v>
      </c>
      <c r="U13" s="85" t="e">
        <f t="shared" si="3"/>
        <v>#DIV/0!</v>
      </c>
      <c r="V13" s="83">
        <v>0</v>
      </c>
      <c r="W13" s="28">
        <v>0</v>
      </c>
      <c r="X13" s="28">
        <v>0</v>
      </c>
      <c r="Y13" s="84">
        <f t="shared" si="11"/>
        <v>0</v>
      </c>
      <c r="Z13" s="85" t="e">
        <f t="shared" si="4"/>
        <v>#DIV/0!</v>
      </c>
      <c r="AA13" s="269">
        <f t="shared" si="12"/>
        <v>716961.4099999999</v>
      </c>
      <c r="AB13" s="270">
        <f t="shared" si="12"/>
        <v>493610.2299999999</v>
      </c>
      <c r="AC13" s="271">
        <f t="shared" si="12"/>
        <v>45967.46</v>
      </c>
      <c r="AD13" s="84">
        <f t="shared" si="13"/>
        <v>539577.69</v>
      </c>
      <c r="AE13" s="85">
        <f t="shared" si="5"/>
        <v>75.25895849819867</v>
      </c>
    </row>
    <row r="14" spans="1:31" ht="40.5" customHeight="1">
      <c r="A14" s="82" t="s">
        <v>10</v>
      </c>
      <c r="B14" s="83">
        <v>130000</v>
      </c>
      <c r="C14" s="28">
        <v>26082.73</v>
      </c>
      <c r="D14" s="28">
        <v>2336.83</v>
      </c>
      <c r="E14" s="84">
        <f t="shared" si="7"/>
        <v>28419.559999999998</v>
      </c>
      <c r="F14" s="85">
        <f t="shared" si="0"/>
        <v>21.861199999999997</v>
      </c>
      <c r="G14" s="83">
        <v>7544</v>
      </c>
      <c r="H14" s="28">
        <v>7544</v>
      </c>
      <c r="I14" s="28">
        <v>0</v>
      </c>
      <c r="J14" s="84">
        <f t="shared" si="8"/>
        <v>7544</v>
      </c>
      <c r="K14" s="85">
        <f t="shared" si="1"/>
        <v>100</v>
      </c>
      <c r="L14" s="83">
        <v>0</v>
      </c>
      <c r="M14" s="28">
        <v>0</v>
      </c>
      <c r="N14" s="28">
        <v>0</v>
      </c>
      <c r="O14" s="84">
        <f t="shared" si="9"/>
        <v>0</v>
      </c>
      <c r="P14" s="85" t="e">
        <f t="shared" si="2"/>
        <v>#DIV/0!</v>
      </c>
      <c r="Q14" s="83">
        <v>0</v>
      </c>
      <c r="R14" s="28">
        <v>0</v>
      </c>
      <c r="S14" s="28">
        <v>0</v>
      </c>
      <c r="T14" s="84">
        <f t="shared" si="10"/>
        <v>0</v>
      </c>
      <c r="U14" s="85" t="e">
        <f t="shared" si="3"/>
        <v>#DIV/0!</v>
      </c>
      <c r="V14" s="83">
        <v>0</v>
      </c>
      <c r="W14" s="28">
        <v>0</v>
      </c>
      <c r="X14" s="28">
        <v>0</v>
      </c>
      <c r="Y14" s="84">
        <f t="shared" si="11"/>
        <v>0</v>
      </c>
      <c r="Z14" s="85" t="e">
        <f t="shared" si="4"/>
        <v>#DIV/0!</v>
      </c>
      <c r="AA14" s="269">
        <f t="shared" si="12"/>
        <v>137544</v>
      </c>
      <c r="AB14" s="270">
        <f t="shared" si="12"/>
        <v>33626.729999999996</v>
      </c>
      <c r="AC14" s="271">
        <f t="shared" si="12"/>
        <v>2336.83</v>
      </c>
      <c r="AD14" s="84">
        <f t="shared" si="13"/>
        <v>35963.56</v>
      </c>
      <c r="AE14" s="85">
        <f t="shared" si="5"/>
        <v>26.14694933984761</v>
      </c>
    </row>
    <row r="15" spans="1:247" ht="40.5" customHeight="1">
      <c r="A15" s="82" t="s">
        <v>11</v>
      </c>
      <c r="B15" s="83">
        <v>120000</v>
      </c>
      <c r="C15" s="28">
        <v>32000</v>
      </c>
      <c r="D15" s="28">
        <v>32818</v>
      </c>
      <c r="E15" s="84">
        <f t="shared" si="7"/>
        <v>64818</v>
      </c>
      <c r="F15" s="85">
        <f t="shared" si="0"/>
        <v>54.015</v>
      </c>
      <c r="G15" s="83">
        <v>250000</v>
      </c>
      <c r="H15" s="28">
        <v>0</v>
      </c>
      <c r="I15" s="28">
        <v>42299.78</v>
      </c>
      <c r="J15" s="84">
        <f t="shared" si="8"/>
        <v>42299.78</v>
      </c>
      <c r="K15" s="85">
        <f t="shared" si="1"/>
        <v>16.919912</v>
      </c>
      <c r="L15" s="83">
        <v>707850</v>
      </c>
      <c r="M15" s="28">
        <v>409903.85</v>
      </c>
      <c r="N15" s="28">
        <v>120750</v>
      </c>
      <c r="O15" s="84">
        <f t="shared" si="9"/>
        <v>530653.85</v>
      </c>
      <c r="P15" s="85">
        <f t="shared" si="2"/>
        <v>74.96699159426431</v>
      </c>
      <c r="Q15" s="83">
        <v>0</v>
      </c>
      <c r="R15" s="28">
        <v>0</v>
      </c>
      <c r="S15" s="28">
        <v>0</v>
      </c>
      <c r="T15" s="84">
        <f t="shared" si="10"/>
        <v>0</v>
      </c>
      <c r="U15" s="85" t="e">
        <f t="shared" si="3"/>
        <v>#DIV/0!</v>
      </c>
      <c r="V15" s="83">
        <v>0</v>
      </c>
      <c r="W15" s="28">
        <v>0</v>
      </c>
      <c r="X15" s="28">
        <v>0</v>
      </c>
      <c r="Y15" s="84">
        <f t="shared" si="11"/>
        <v>0</v>
      </c>
      <c r="Z15" s="85" t="e">
        <f t="shared" si="4"/>
        <v>#DIV/0!</v>
      </c>
      <c r="AA15" s="269">
        <f t="shared" si="12"/>
        <v>1077850</v>
      </c>
      <c r="AB15" s="270">
        <f t="shared" si="12"/>
        <v>441903.85</v>
      </c>
      <c r="AC15" s="271">
        <f t="shared" si="12"/>
        <v>195867.78</v>
      </c>
      <c r="AD15" s="84">
        <f t="shared" si="13"/>
        <v>637771.63</v>
      </c>
      <c r="AE15" s="85">
        <f t="shared" si="5"/>
        <v>59.17072227118801</v>
      </c>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row>
    <row r="16" spans="1:247" ht="40.5" customHeight="1">
      <c r="A16" s="82" t="s">
        <v>12</v>
      </c>
      <c r="B16" s="83">
        <v>168000</v>
      </c>
      <c r="C16" s="28">
        <v>34908</v>
      </c>
      <c r="D16" s="28">
        <v>11906.52</v>
      </c>
      <c r="E16" s="84">
        <f t="shared" si="7"/>
        <v>46814.520000000004</v>
      </c>
      <c r="F16" s="85">
        <f t="shared" si="0"/>
        <v>27.865785714285717</v>
      </c>
      <c r="G16" s="83">
        <v>146584.19</v>
      </c>
      <c r="H16" s="28">
        <v>0</v>
      </c>
      <c r="I16" s="28">
        <v>25285.38</v>
      </c>
      <c r="J16" s="84">
        <f t="shared" si="8"/>
        <v>25285.38</v>
      </c>
      <c r="K16" s="85">
        <f t="shared" si="1"/>
        <v>17.24973204818337</v>
      </c>
      <c r="L16" s="83">
        <v>11380</v>
      </c>
      <c r="M16" s="28">
        <v>11380</v>
      </c>
      <c r="N16" s="28">
        <v>0</v>
      </c>
      <c r="O16" s="84">
        <f t="shared" si="9"/>
        <v>11380</v>
      </c>
      <c r="P16" s="85">
        <f t="shared" si="2"/>
        <v>100</v>
      </c>
      <c r="Q16" s="83">
        <v>35670.69</v>
      </c>
      <c r="R16" s="28">
        <v>11670.69</v>
      </c>
      <c r="S16" s="28">
        <v>0</v>
      </c>
      <c r="T16" s="84">
        <f t="shared" si="10"/>
        <v>11670.69</v>
      </c>
      <c r="U16" s="85">
        <f t="shared" si="3"/>
        <v>32.71787004961216</v>
      </c>
      <c r="V16" s="83">
        <v>0</v>
      </c>
      <c r="W16" s="28">
        <v>0</v>
      </c>
      <c r="X16" s="28">
        <v>0</v>
      </c>
      <c r="Y16" s="84">
        <f t="shared" si="11"/>
        <v>0</v>
      </c>
      <c r="Z16" s="85" t="e">
        <f t="shared" si="4"/>
        <v>#DIV/0!</v>
      </c>
      <c r="AA16" s="269">
        <f t="shared" si="12"/>
        <v>361634.88</v>
      </c>
      <c r="AB16" s="270">
        <f t="shared" si="12"/>
        <v>57958.69</v>
      </c>
      <c r="AC16" s="271">
        <f t="shared" si="12"/>
        <v>37191.9</v>
      </c>
      <c r="AD16" s="84">
        <f t="shared" si="13"/>
        <v>95150.59</v>
      </c>
      <c r="AE16" s="85">
        <f t="shared" si="5"/>
        <v>26.311231372372045</v>
      </c>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row>
    <row r="17" spans="1:247" ht="20.25" customHeight="1">
      <c r="A17" s="86" t="s">
        <v>38</v>
      </c>
      <c r="B17" s="91">
        <f>SUM(B18:B19)</f>
        <v>145000</v>
      </c>
      <c r="C17" s="92">
        <f>SUM(C18:C19)</f>
        <v>92216.01000000001</v>
      </c>
      <c r="D17" s="92">
        <f>SUM(D18:D19)</f>
        <v>8373.71</v>
      </c>
      <c r="E17" s="92">
        <f>SUM(E18:E19)</f>
        <v>100589.72</v>
      </c>
      <c r="F17" s="89">
        <f t="shared" si="0"/>
        <v>69.37222068965518</v>
      </c>
      <c r="G17" s="91">
        <f>SUM(G18:G19)</f>
        <v>0</v>
      </c>
      <c r="H17" s="92">
        <f>SUM(H18:H19)</f>
        <v>0</v>
      </c>
      <c r="I17" s="92">
        <f>SUM(I18:I19)</f>
        <v>0</v>
      </c>
      <c r="J17" s="92">
        <f>SUM(J18:J19)</f>
        <v>0</v>
      </c>
      <c r="K17" s="89" t="e">
        <f t="shared" si="1"/>
        <v>#DIV/0!</v>
      </c>
      <c r="L17" s="91">
        <f>SUM(L18:L19)</f>
        <v>5690</v>
      </c>
      <c r="M17" s="92">
        <f>SUM(M18:M19)</f>
        <v>5690</v>
      </c>
      <c r="N17" s="92">
        <f>SUM(N18:N19)</f>
        <v>0</v>
      </c>
      <c r="O17" s="92">
        <f>SUM(O18:O19)</f>
        <v>5690</v>
      </c>
      <c r="P17" s="89">
        <f t="shared" si="2"/>
        <v>100</v>
      </c>
      <c r="Q17" s="91">
        <f>SUM(Q18:Q19)</f>
        <v>0</v>
      </c>
      <c r="R17" s="92">
        <f>SUM(R18:R19)</f>
        <v>0</v>
      </c>
      <c r="S17" s="92">
        <f>SUM(S18:S19)</f>
        <v>0</v>
      </c>
      <c r="T17" s="92">
        <f>SUM(T18:T19)</f>
        <v>0</v>
      </c>
      <c r="U17" s="89" t="e">
        <f t="shared" si="3"/>
        <v>#DIV/0!</v>
      </c>
      <c r="V17" s="91">
        <f>SUM(V18:V19)</f>
        <v>0</v>
      </c>
      <c r="W17" s="92">
        <f>SUM(W18:W19)</f>
        <v>0</v>
      </c>
      <c r="X17" s="92">
        <f>SUM(X18:X19)</f>
        <v>0</v>
      </c>
      <c r="Y17" s="92">
        <f>SUM(Y18:Y19)</f>
        <v>0</v>
      </c>
      <c r="Z17" s="89" t="e">
        <f t="shared" si="4"/>
        <v>#DIV/0!</v>
      </c>
      <c r="AA17" s="91">
        <f>SUM(AA18:AA19)</f>
        <v>150690</v>
      </c>
      <c r="AB17" s="92">
        <f>SUM(AB18:AB19)</f>
        <v>97906.01000000001</v>
      </c>
      <c r="AC17" s="92">
        <f>SUM(AC18:AC19)</f>
        <v>8373.71</v>
      </c>
      <c r="AD17" s="92">
        <f>SUM(AD18:AD19)</f>
        <v>106279.72</v>
      </c>
      <c r="AE17" s="89">
        <f t="shared" si="5"/>
        <v>70.5287145796005</v>
      </c>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row>
    <row r="18" spans="1:247" ht="32.25" customHeight="1">
      <c r="A18" s="82" t="s">
        <v>13</v>
      </c>
      <c r="B18" s="83">
        <v>115000.00000000001</v>
      </c>
      <c r="C18" s="28">
        <v>73980.8</v>
      </c>
      <c r="D18" s="28">
        <v>0</v>
      </c>
      <c r="E18" s="84">
        <f>C18+D18</f>
        <v>73980.8</v>
      </c>
      <c r="F18" s="85">
        <f t="shared" si="0"/>
        <v>64.33113043478261</v>
      </c>
      <c r="G18" s="83">
        <v>0</v>
      </c>
      <c r="H18" s="28">
        <v>0</v>
      </c>
      <c r="I18" s="28">
        <v>0</v>
      </c>
      <c r="J18" s="84">
        <f>H18+I18</f>
        <v>0</v>
      </c>
      <c r="K18" s="85" t="e">
        <f t="shared" si="1"/>
        <v>#DIV/0!</v>
      </c>
      <c r="L18" s="83">
        <v>5690</v>
      </c>
      <c r="M18" s="28">
        <v>5690</v>
      </c>
      <c r="N18" s="28">
        <v>0</v>
      </c>
      <c r="O18" s="84">
        <f>M18+N18</f>
        <v>5690</v>
      </c>
      <c r="P18" s="85">
        <f t="shared" si="2"/>
        <v>100</v>
      </c>
      <c r="Q18" s="83">
        <v>0</v>
      </c>
      <c r="R18" s="28">
        <v>0</v>
      </c>
      <c r="S18" s="28">
        <v>0</v>
      </c>
      <c r="T18" s="84">
        <f>R18+S18</f>
        <v>0</v>
      </c>
      <c r="U18" s="85" t="e">
        <f t="shared" si="3"/>
        <v>#DIV/0!</v>
      </c>
      <c r="V18" s="83">
        <v>0</v>
      </c>
      <c r="W18" s="28">
        <v>0</v>
      </c>
      <c r="X18" s="28">
        <v>0</v>
      </c>
      <c r="Y18" s="84">
        <f>W18+X18</f>
        <v>0</v>
      </c>
      <c r="Z18" s="85" t="e">
        <f t="shared" si="4"/>
        <v>#DIV/0!</v>
      </c>
      <c r="AA18" s="269">
        <f aca="true" t="shared" si="14" ref="AA18:AC20">B18+G18+L18+Q18+V18</f>
        <v>120690.00000000001</v>
      </c>
      <c r="AB18" s="270">
        <f t="shared" si="14"/>
        <v>79670.8</v>
      </c>
      <c r="AC18" s="271">
        <f t="shared" si="14"/>
        <v>0</v>
      </c>
      <c r="AD18" s="84">
        <f>AB18+AC18</f>
        <v>79670.8</v>
      </c>
      <c r="AE18" s="85">
        <f t="shared" si="5"/>
        <v>66.01275996354296</v>
      </c>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row>
    <row r="19" spans="1:247" ht="35.25" customHeight="1">
      <c r="A19" s="82" t="s">
        <v>39</v>
      </c>
      <c r="B19" s="83">
        <v>30000</v>
      </c>
      <c r="C19" s="28">
        <v>18235.21</v>
      </c>
      <c r="D19" s="28">
        <v>8373.71</v>
      </c>
      <c r="E19" s="84">
        <f>C19+D19</f>
        <v>26608.92</v>
      </c>
      <c r="F19" s="85">
        <f t="shared" si="0"/>
        <v>88.6964</v>
      </c>
      <c r="G19" s="83">
        <v>0</v>
      </c>
      <c r="H19" s="28">
        <v>0</v>
      </c>
      <c r="I19" s="28">
        <v>0</v>
      </c>
      <c r="J19" s="84">
        <f>H19+I19</f>
        <v>0</v>
      </c>
      <c r="K19" s="85" t="e">
        <f t="shared" si="1"/>
        <v>#DIV/0!</v>
      </c>
      <c r="L19" s="83">
        <v>0</v>
      </c>
      <c r="M19" s="28">
        <v>0</v>
      </c>
      <c r="N19" s="28">
        <v>0</v>
      </c>
      <c r="O19" s="84">
        <f>M19+N19</f>
        <v>0</v>
      </c>
      <c r="P19" s="85" t="e">
        <f t="shared" si="2"/>
        <v>#DIV/0!</v>
      </c>
      <c r="Q19" s="83">
        <v>0</v>
      </c>
      <c r="R19" s="28">
        <v>0</v>
      </c>
      <c r="S19" s="28">
        <v>0</v>
      </c>
      <c r="T19" s="84">
        <f>R19+S19</f>
        <v>0</v>
      </c>
      <c r="U19" s="85" t="e">
        <f t="shared" si="3"/>
        <v>#DIV/0!</v>
      </c>
      <c r="V19" s="83">
        <v>0</v>
      </c>
      <c r="W19" s="28">
        <v>0</v>
      </c>
      <c r="X19" s="28">
        <v>0</v>
      </c>
      <c r="Y19" s="84">
        <f>W19+X19</f>
        <v>0</v>
      </c>
      <c r="Z19" s="85" t="e">
        <f t="shared" si="4"/>
        <v>#DIV/0!</v>
      </c>
      <c r="AA19" s="269">
        <f t="shared" si="14"/>
        <v>30000</v>
      </c>
      <c r="AB19" s="270">
        <f t="shared" si="14"/>
        <v>18235.21</v>
      </c>
      <c r="AC19" s="271">
        <f t="shared" si="14"/>
        <v>8373.71</v>
      </c>
      <c r="AD19" s="84">
        <f>AB19+AC19</f>
        <v>26608.92</v>
      </c>
      <c r="AE19" s="85">
        <f t="shared" si="5"/>
        <v>88.6964</v>
      </c>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row>
    <row r="20" spans="1:247" ht="33" customHeight="1">
      <c r="A20" s="86" t="s">
        <v>40</v>
      </c>
      <c r="B20" s="87">
        <f>'[4]3- Orçamento Global '!G21</f>
        <v>82905</v>
      </c>
      <c r="C20" s="88"/>
      <c r="D20" s="88"/>
      <c r="E20" s="88">
        <f>C20+D20</f>
        <v>0</v>
      </c>
      <c r="F20" s="89">
        <f t="shared" si="0"/>
        <v>0</v>
      </c>
      <c r="G20" s="87"/>
      <c r="H20" s="88"/>
      <c r="I20" s="88"/>
      <c r="J20" s="88">
        <f>H20+I20</f>
        <v>0</v>
      </c>
      <c r="K20" s="89" t="e">
        <f t="shared" si="1"/>
        <v>#DIV/0!</v>
      </c>
      <c r="L20" s="87"/>
      <c r="M20" s="88"/>
      <c r="N20" s="88"/>
      <c r="O20" s="88">
        <f>M20+N20</f>
        <v>0</v>
      </c>
      <c r="P20" s="89" t="e">
        <f t="shared" si="2"/>
        <v>#DIV/0!</v>
      </c>
      <c r="Q20" s="87"/>
      <c r="R20" s="88"/>
      <c r="S20" s="88"/>
      <c r="T20" s="88">
        <f>R20+S20</f>
        <v>0</v>
      </c>
      <c r="U20" s="89" t="e">
        <f t="shared" si="3"/>
        <v>#DIV/0!</v>
      </c>
      <c r="V20" s="87"/>
      <c r="W20" s="88"/>
      <c r="X20" s="88"/>
      <c r="Y20" s="88">
        <f>W20+X20</f>
        <v>0</v>
      </c>
      <c r="Z20" s="89" t="e">
        <f t="shared" si="4"/>
        <v>#DIV/0!</v>
      </c>
      <c r="AA20" s="272">
        <f t="shared" si="14"/>
        <v>82905</v>
      </c>
      <c r="AB20" s="273">
        <f t="shared" si="14"/>
        <v>0</v>
      </c>
      <c r="AC20" s="274">
        <f t="shared" si="14"/>
        <v>0</v>
      </c>
      <c r="AD20" s="88">
        <f>AB20+AC20</f>
        <v>0</v>
      </c>
      <c r="AE20" s="89">
        <f t="shared" si="5"/>
        <v>0</v>
      </c>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row>
    <row r="21" spans="1:247" ht="36" customHeight="1">
      <c r="A21" s="93" t="s">
        <v>41</v>
      </c>
      <c r="B21" s="94">
        <f>B6+B10+B17+B20</f>
        <v>1412561.11</v>
      </c>
      <c r="C21" s="94">
        <f>C6+C10+C17+C20</f>
        <v>491780.33</v>
      </c>
      <c r="D21" s="94">
        <f>D6+D10+D17+D20</f>
        <v>202336.60999999996</v>
      </c>
      <c r="E21" s="94">
        <f>E6+E10+E17+E20</f>
        <v>694116.94</v>
      </c>
      <c r="F21" s="95">
        <f t="shared" si="0"/>
        <v>49.138896369587854</v>
      </c>
      <c r="G21" s="94">
        <f>G6+G10+G17+G20</f>
        <v>1034789.6099999999</v>
      </c>
      <c r="H21" s="94">
        <f>H6+H10+H17+H20</f>
        <v>527928</v>
      </c>
      <c r="I21" s="94">
        <f>I6+I10+I17+I20</f>
        <v>67585.16</v>
      </c>
      <c r="J21" s="94">
        <f>J6+J10+J17+J20</f>
        <v>595513.1599999999</v>
      </c>
      <c r="K21" s="95">
        <f t="shared" si="1"/>
        <v>57.54920171647259</v>
      </c>
      <c r="L21" s="94">
        <f>L6+L10+L17+L20</f>
        <v>880945.5</v>
      </c>
      <c r="M21" s="94">
        <f>M6+M10+M17+M20</f>
        <v>507999.35</v>
      </c>
      <c r="N21" s="94">
        <f>N6+N10+N17+N20</f>
        <v>120750</v>
      </c>
      <c r="O21" s="94">
        <f>O6+O10+O17+O20</f>
        <v>628749.35</v>
      </c>
      <c r="P21" s="95">
        <f t="shared" si="2"/>
        <v>71.3721053118496</v>
      </c>
      <c r="Q21" s="94">
        <f>Q6+Q10+Q17+Q20</f>
        <v>635321.28</v>
      </c>
      <c r="R21" s="94">
        <f>R6+R10+R17+R20</f>
        <v>224035.52000000002</v>
      </c>
      <c r="S21" s="94">
        <f>S6+S10+S17+S20</f>
        <v>185643</v>
      </c>
      <c r="T21" s="94">
        <f>T6+T10+T17+T20</f>
        <v>409678.52</v>
      </c>
      <c r="U21" s="95">
        <f t="shared" si="3"/>
        <v>64.48367666828348</v>
      </c>
      <c r="V21" s="94">
        <f>V6+V10+V17+V20</f>
        <v>57284</v>
      </c>
      <c r="W21" s="94">
        <f>W6+W10+W17+W20</f>
        <v>57281.19</v>
      </c>
      <c r="X21" s="94">
        <f>X6+X10+X17+X20</f>
        <v>0</v>
      </c>
      <c r="Y21" s="94">
        <f>Y6+Y10+Y17+Y20</f>
        <v>57281.19</v>
      </c>
      <c r="Z21" s="95">
        <f t="shared" si="4"/>
        <v>99.99509461629775</v>
      </c>
      <c r="AA21" s="94">
        <f>AA6+AA10+AA17+AA20</f>
        <v>4020901.5</v>
      </c>
      <c r="AB21" s="94">
        <f>AB6+AB10+AB17+AB20</f>
        <v>1809024.39</v>
      </c>
      <c r="AC21" s="94">
        <f>AC6+AC10+AC17+AC20</f>
        <v>576314.77</v>
      </c>
      <c r="AD21" s="94">
        <f>AD6+AD10+AD17+AD20</f>
        <v>2385339.16</v>
      </c>
      <c r="AE21" s="95">
        <f t="shared" si="5"/>
        <v>59.323491510548074</v>
      </c>
      <c r="AG21" s="275"/>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row>
    <row r="22" spans="1:31" ht="25.5" customHeight="1">
      <c r="A22" s="325" t="s">
        <v>42</v>
      </c>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row>
    <row r="23" spans="1:31" ht="82.5" customHeight="1">
      <c r="A23" s="279" t="s">
        <v>43</v>
      </c>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row>
    <row r="25" spans="7:30" ht="12.75">
      <c r="G25" s="131"/>
      <c r="J25" s="132"/>
      <c r="AD25" s="132"/>
    </row>
  </sheetData>
  <sheetProtection selectLockedCells="1" selectUnlockedCells="1"/>
  <mergeCells count="29">
    <mergeCell ref="L4:L5"/>
    <mergeCell ref="A1:G1"/>
    <mergeCell ref="A2:H2"/>
    <mergeCell ref="A3:A5"/>
    <mergeCell ref="B3:F3"/>
    <mergeCell ref="G3:K3"/>
    <mergeCell ref="L3:P3"/>
    <mergeCell ref="M4:O4"/>
    <mergeCell ref="P4:P5"/>
    <mergeCell ref="Z4:Z5"/>
    <mergeCell ref="Q3:U3"/>
    <mergeCell ref="V3:Z3"/>
    <mergeCell ref="AA3:AE3"/>
    <mergeCell ref="B4:B5"/>
    <mergeCell ref="C4:E4"/>
    <mergeCell ref="F4:F5"/>
    <mergeCell ref="G4:G5"/>
    <mergeCell ref="H4:J4"/>
    <mergeCell ref="K4:K5"/>
    <mergeCell ref="AA4:AA5"/>
    <mergeCell ref="AB4:AD4"/>
    <mergeCell ref="AE4:AE5"/>
    <mergeCell ref="A22:AE22"/>
    <mergeCell ref="A23:AE23"/>
    <mergeCell ref="Q4:Q5"/>
    <mergeCell ref="R4:T4"/>
    <mergeCell ref="U4:U5"/>
    <mergeCell ref="V4:V5"/>
    <mergeCell ref="W4:Y4"/>
  </mergeCells>
  <printOptions horizontalCentered="1"/>
  <pageMargins left="0.39375" right="0.39375" top="0.5902777777777778" bottom="0.5902777777777778" header="0.5118055555555555" footer="0.5118055555555555"/>
  <pageSetup horizontalDpi="300" verticalDpi="300" orientation="landscape" paperSize="9" scale="43"/>
</worksheet>
</file>

<file path=xl/worksheets/sheet7.xml><?xml version="1.0" encoding="utf-8"?>
<worksheet xmlns="http://schemas.openxmlformats.org/spreadsheetml/2006/main" xmlns:r="http://schemas.openxmlformats.org/officeDocument/2006/relationships">
  <dimension ref="A1:IV240"/>
  <sheetViews>
    <sheetView zoomScale="62" zoomScaleNormal="62" zoomScalePageLayoutView="0" workbookViewId="0" topLeftCell="A4">
      <selection activeCell="F66" sqref="F66"/>
    </sheetView>
  </sheetViews>
  <sheetFormatPr defaultColWidth="9.140625" defaultRowHeight="12.75"/>
  <cols>
    <col min="1" max="1" width="31.421875" style="13" customWidth="1"/>
    <col min="2" max="2" width="15.57421875" style="13" customWidth="1"/>
    <col min="3" max="3" width="14.28125" style="13" customWidth="1"/>
    <col min="4" max="5" width="15.57421875" style="13" customWidth="1"/>
    <col min="6" max="6" width="30.140625" style="13" customWidth="1"/>
    <col min="7" max="7" width="28.140625" style="13" customWidth="1"/>
    <col min="8" max="8" width="13.57421875" style="13" customWidth="1"/>
    <col min="9" max="9" width="13.28125" style="13" customWidth="1"/>
    <col min="10" max="10" width="14.421875" style="13" customWidth="1"/>
    <col min="11" max="11" width="12.7109375" style="226" customWidth="1"/>
    <col min="12" max="12" width="12.421875" style="226" customWidth="1"/>
    <col min="13" max="13" width="13.421875" style="226" customWidth="1"/>
    <col min="14" max="14" width="18.140625" style="97" customWidth="1"/>
    <col min="15" max="15" width="16.00390625" style="13" customWidth="1"/>
    <col min="16" max="16" width="17.00390625" style="13" customWidth="1"/>
    <col min="17" max="17" width="31.57421875" style="13" customWidth="1"/>
    <col min="18" max="18" width="35.57421875" style="13" customWidth="1"/>
    <col min="19" max="16384" width="9.140625" style="13" customWidth="1"/>
  </cols>
  <sheetData>
    <row r="1" spans="1:18" ht="30.75" customHeight="1">
      <c r="A1" s="327" t="s">
        <v>14</v>
      </c>
      <c r="B1" s="327"/>
      <c r="C1" s="327"/>
      <c r="D1" s="327"/>
      <c r="E1" s="327"/>
      <c r="F1" s="327"/>
      <c r="G1" s="327"/>
      <c r="H1" s="327"/>
      <c r="I1" s="327"/>
      <c r="J1" s="327"/>
      <c r="K1" s="327"/>
      <c r="L1" s="327"/>
      <c r="M1" s="327"/>
      <c r="N1" s="327"/>
      <c r="O1" s="327"/>
      <c r="P1" s="327"/>
      <c r="Q1" s="327"/>
      <c r="R1" s="327"/>
    </row>
    <row r="2" spans="1:18" ht="28.5" customHeight="1">
      <c r="A2" s="288" t="s">
        <v>161</v>
      </c>
      <c r="B2" s="288"/>
      <c r="C2" s="288"/>
      <c r="D2" s="288"/>
      <c r="E2" s="288"/>
      <c r="F2" s="288"/>
      <c r="G2" s="288"/>
      <c r="H2" s="288"/>
      <c r="I2" s="288"/>
      <c r="J2" s="288"/>
      <c r="K2" s="288"/>
      <c r="L2" s="288"/>
      <c r="M2" s="288"/>
      <c r="N2" s="288"/>
      <c r="O2" s="288"/>
      <c r="P2" s="288"/>
      <c r="Q2" s="288"/>
      <c r="R2" s="288"/>
    </row>
    <row r="3" spans="1:18" ht="120.75" customHeight="1">
      <c r="A3" s="33"/>
      <c r="B3" s="333" t="s">
        <v>162</v>
      </c>
      <c r="C3" s="333"/>
      <c r="D3" s="333"/>
      <c r="E3" s="333"/>
      <c r="F3" s="333"/>
      <c r="G3" s="333"/>
      <c r="H3" s="333"/>
      <c r="I3" s="333"/>
      <c r="J3" s="333"/>
      <c r="K3" s="333"/>
      <c r="L3" s="333"/>
      <c r="M3" s="333"/>
      <c r="N3" s="333"/>
      <c r="O3" s="333"/>
      <c r="P3" s="333"/>
      <c r="Q3" s="333"/>
      <c r="R3" s="333"/>
    </row>
    <row r="4" spans="1:18" ht="19.5" customHeight="1">
      <c r="A4" s="331" t="s">
        <v>163</v>
      </c>
      <c r="B4" s="331" t="s">
        <v>164</v>
      </c>
      <c r="C4" s="331" t="s">
        <v>165</v>
      </c>
      <c r="D4" s="331" t="s">
        <v>166</v>
      </c>
      <c r="E4" s="331" t="s">
        <v>167</v>
      </c>
      <c r="F4" s="331" t="s">
        <v>168</v>
      </c>
      <c r="G4" s="331" t="s">
        <v>169</v>
      </c>
      <c r="H4" s="331" t="s">
        <v>170</v>
      </c>
      <c r="I4" s="331"/>
      <c r="J4" s="331" t="s">
        <v>171</v>
      </c>
      <c r="K4" s="331" t="s">
        <v>172</v>
      </c>
      <c r="L4" s="331"/>
      <c r="M4" s="331"/>
      <c r="N4" s="332" t="s">
        <v>173</v>
      </c>
      <c r="O4" s="332"/>
      <c r="P4" s="332"/>
      <c r="Q4" s="100" t="s">
        <v>174</v>
      </c>
      <c r="R4" s="100" t="s">
        <v>175</v>
      </c>
    </row>
    <row r="5" spans="1:18" ht="159.75" customHeight="1">
      <c r="A5" s="331"/>
      <c r="B5" s="331"/>
      <c r="C5" s="331"/>
      <c r="D5" s="331"/>
      <c r="E5" s="331"/>
      <c r="F5" s="331"/>
      <c r="G5" s="331"/>
      <c r="H5" s="98" t="s">
        <v>176</v>
      </c>
      <c r="I5" s="98" t="s">
        <v>177</v>
      </c>
      <c r="J5" s="331"/>
      <c r="K5" s="98" t="s">
        <v>178</v>
      </c>
      <c r="L5" s="98" t="s">
        <v>179</v>
      </c>
      <c r="M5" s="98" t="s">
        <v>180</v>
      </c>
      <c r="N5" s="98" t="s">
        <v>181</v>
      </c>
      <c r="O5" s="98" t="s">
        <v>182</v>
      </c>
      <c r="P5" s="99" t="s">
        <v>183</v>
      </c>
      <c r="Q5" s="101" t="s">
        <v>184</v>
      </c>
      <c r="R5" s="102" t="s">
        <v>185</v>
      </c>
    </row>
    <row r="6" spans="1:18" ht="36" customHeight="1">
      <c r="A6" s="313" t="s">
        <v>2</v>
      </c>
      <c r="B6" s="313"/>
      <c r="C6" s="313"/>
      <c r="D6" s="313"/>
      <c r="E6" s="313"/>
      <c r="F6" s="313"/>
      <c r="G6" s="313"/>
      <c r="H6" s="313"/>
      <c r="I6" s="313"/>
      <c r="J6" s="313"/>
      <c r="K6" s="313"/>
      <c r="L6" s="313"/>
      <c r="M6" s="313"/>
      <c r="N6" s="313"/>
      <c r="O6" s="313"/>
      <c r="P6" s="313"/>
      <c r="Q6" s="313"/>
      <c r="R6" s="313"/>
    </row>
    <row r="7" spans="1:18" ht="75" customHeight="1">
      <c r="A7" s="4" t="s">
        <v>3</v>
      </c>
      <c r="B7" s="103"/>
      <c r="C7" s="103"/>
      <c r="D7" s="103"/>
      <c r="E7" s="103"/>
      <c r="F7" s="103"/>
      <c r="G7" s="103"/>
      <c r="H7" s="104"/>
      <c r="I7" s="104"/>
      <c r="J7" s="104"/>
      <c r="K7" s="218"/>
      <c r="L7" s="218"/>
      <c r="M7" s="218"/>
      <c r="N7" s="104"/>
      <c r="O7" s="240"/>
      <c r="P7" s="240"/>
      <c r="Q7" s="97"/>
      <c r="R7" s="105"/>
    </row>
    <row r="8" spans="1:256" s="110" customFormat="1" ht="81.75" customHeight="1">
      <c r="A8" s="187" t="s">
        <v>3</v>
      </c>
      <c r="B8" s="188" t="s">
        <v>774</v>
      </c>
      <c r="C8" s="188" t="s">
        <v>399</v>
      </c>
      <c r="D8" s="188" t="s">
        <v>303</v>
      </c>
      <c r="E8" s="188" t="s">
        <v>303</v>
      </c>
      <c r="F8" s="248" t="s">
        <v>761</v>
      </c>
      <c r="G8" s="248" t="s">
        <v>760</v>
      </c>
      <c r="H8" s="255">
        <v>38289</v>
      </c>
      <c r="I8" s="255">
        <v>40908</v>
      </c>
      <c r="J8" s="188" t="s">
        <v>303</v>
      </c>
      <c r="K8" s="188" t="s">
        <v>303</v>
      </c>
      <c r="L8" s="188" t="s">
        <v>303</v>
      </c>
      <c r="M8" s="188" t="s">
        <v>303</v>
      </c>
      <c r="N8" s="188" t="s">
        <v>303</v>
      </c>
      <c r="O8" s="251">
        <v>0</v>
      </c>
      <c r="P8" s="251">
        <v>21998.109999999997</v>
      </c>
      <c r="Q8" s="250" t="s">
        <v>305</v>
      </c>
      <c r="R8" s="249" t="s">
        <v>303</v>
      </c>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110" customFormat="1" ht="44.25" customHeight="1">
      <c r="A9" s="106" t="s">
        <v>186</v>
      </c>
      <c r="B9" s="107"/>
      <c r="C9" s="107"/>
      <c r="D9" s="107"/>
      <c r="E9" s="107"/>
      <c r="F9" s="107"/>
      <c r="G9" s="212"/>
      <c r="H9" s="108"/>
      <c r="I9" s="108"/>
      <c r="J9" s="108"/>
      <c r="K9" s="219"/>
      <c r="L9" s="219"/>
      <c r="M9" s="219"/>
      <c r="N9" s="108"/>
      <c r="O9" s="252"/>
      <c r="P9" s="252"/>
      <c r="Q9" s="109"/>
      <c r="R9" s="109"/>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18" ht="75.75" customHeight="1">
      <c r="A10" s="4" t="s">
        <v>4</v>
      </c>
      <c r="B10" s="103"/>
      <c r="C10" s="103"/>
      <c r="D10" s="103"/>
      <c r="E10" s="103"/>
      <c r="F10" s="103"/>
      <c r="G10" s="103"/>
      <c r="H10" s="104"/>
      <c r="I10" s="104"/>
      <c r="J10" s="104"/>
      <c r="K10" s="218"/>
      <c r="L10" s="218"/>
      <c r="M10" s="218"/>
      <c r="N10" s="104"/>
      <c r="O10" s="104"/>
      <c r="P10" s="240"/>
      <c r="Q10" s="97"/>
      <c r="R10" s="97"/>
    </row>
    <row r="11" spans="1:18" ht="91.5" customHeight="1">
      <c r="A11" s="187" t="s">
        <v>4</v>
      </c>
      <c r="B11" s="188" t="s">
        <v>774</v>
      </c>
      <c r="C11" s="188" t="s">
        <v>399</v>
      </c>
      <c r="D11" s="188" t="s">
        <v>303</v>
      </c>
      <c r="E11" s="188" t="s">
        <v>303</v>
      </c>
      <c r="F11" s="248" t="s">
        <v>761</v>
      </c>
      <c r="G11" s="248" t="s">
        <v>760</v>
      </c>
      <c r="H11" s="255">
        <v>38289</v>
      </c>
      <c r="I11" s="255">
        <v>40908</v>
      </c>
      <c r="J11" s="188" t="s">
        <v>303</v>
      </c>
      <c r="K11" s="188" t="s">
        <v>303</v>
      </c>
      <c r="L11" s="188" t="s">
        <v>303</v>
      </c>
      <c r="M11" s="188" t="s">
        <v>303</v>
      </c>
      <c r="N11" s="188" t="s">
        <v>303</v>
      </c>
      <c r="O11" s="247">
        <v>14742.55</v>
      </c>
      <c r="P11" s="251">
        <v>44042.38</v>
      </c>
      <c r="Q11" s="250" t="s">
        <v>305</v>
      </c>
      <c r="R11" s="249" t="s">
        <v>303</v>
      </c>
    </row>
    <row r="12" spans="1:18" ht="51.75" customHeight="1">
      <c r="A12" s="106" t="s">
        <v>186</v>
      </c>
      <c r="B12" s="103"/>
      <c r="C12" s="103"/>
      <c r="D12" s="103"/>
      <c r="E12" s="103"/>
      <c r="F12" s="107"/>
      <c r="G12" s="212"/>
      <c r="H12" s="104"/>
      <c r="I12" s="104"/>
      <c r="J12" s="104"/>
      <c r="K12" s="218"/>
      <c r="L12" s="218"/>
      <c r="M12" s="218"/>
      <c r="N12" s="104"/>
      <c r="O12" s="104"/>
      <c r="P12" s="233"/>
      <c r="Q12" s="97"/>
      <c r="R12" s="97"/>
    </row>
    <row r="13" spans="1:18" ht="75" customHeight="1">
      <c r="A13" s="4" t="s">
        <v>5</v>
      </c>
      <c r="B13" s="103"/>
      <c r="C13" s="103"/>
      <c r="D13" s="103"/>
      <c r="E13" s="103"/>
      <c r="F13" s="103"/>
      <c r="G13" s="103"/>
      <c r="H13" s="104"/>
      <c r="I13" s="104"/>
      <c r="J13" s="104"/>
      <c r="K13" s="218"/>
      <c r="L13" s="218"/>
      <c r="M13" s="218"/>
      <c r="N13" s="104"/>
      <c r="O13" s="240"/>
      <c r="P13" s="240"/>
      <c r="Q13" s="97"/>
      <c r="R13" s="97"/>
    </row>
    <row r="14" spans="1:18" ht="86.25" customHeight="1">
      <c r="A14" s="187" t="s">
        <v>5</v>
      </c>
      <c r="B14" s="188" t="s">
        <v>774</v>
      </c>
      <c r="C14" s="188" t="s">
        <v>399</v>
      </c>
      <c r="D14" s="188" t="s">
        <v>303</v>
      </c>
      <c r="E14" s="188" t="s">
        <v>303</v>
      </c>
      <c r="F14" s="248" t="s">
        <v>761</v>
      </c>
      <c r="G14" s="248" t="s">
        <v>760</v>
      </c>
      <c r="H14" s="104"/>
      <c r="I14" s="104"/>
      <c r="J14" s="104"/>
      <c r="K14" s="218"/>
      <c r="L14" s="218"/>
      <c r="M14" s="218"/>
      <c r="N14" s="253"/>
      <c r="O14" s="251">
        <v>2143.84</v>
      </c>
      <c r="P14" s="251">
        <v>19501.8</v>
      </c>
      <c r="Q14" s="250" t="s">
        <v>305</v>
      </c>
      <c r="R14" s="249" t="s">
        <v>303</v>
      </c>
    </row>
    <row r="15" spans="1:18" ht="36" customHeight="1">
      <c r="A15" s="106" t="s">
        <v>186</v>
      </c>
      <c r="B15" s="103"/>
      <c r="C15" s="103"/>
      <c r="D15" s="103"/>
      <c r="E15" s="103"/>
      <c r="F15" s="107"/>
      <c r="G15" s="212"/>
      <c r="H15" s="104"/>
      <c r="I15" s="104"/>
      <c r="J15" s="104"/>
      <c r="K15" s="218"/>
      <c r="L15" s="218"/>
      <c r="M15" s="218"/>
      <c r="N15" s="104"/>
      <c r="O15" s="233"/>
      <c r="P15" s="233"/>
      <c r="Q15" s="97"/>
      <c r="R15" s="97"/>
    </row>
    <row r="16" spans="1:18" ht="33.75" customHeight="1">
      <c r="A16" s="313" t="s">
        <v>6</v>
      </c>
      <c r="B16" s="313"/>
      <c r="C16" s="313"/>
      <c r="D16" s="313"/>
      <c r="E16" s="313"/>
      <c r="F16" s="313"/>
      <c r="G16" s="313"/>
      <c r="H16" s="313"/>
      <c r="I16" s="313"/>
      <c r="J16" s="313"/>
      <c r="K16" s="313"/>
      <c r="L16" s="313"/>
      <c r="M16" s="313"/>
      <c r="N16" s="313"/>
      <c r="O16" s="313"/>
      <c r="P16" s="313"/>
      <c r="Q16" s="313"/>
      <c r="R16" s="313"/>
    </row>
    <row r="17" spans="1:18" ht="83.25" customHeight="1">
      <c r="A17" s="4" t="s">
        <v>7</v>
      </c>
      <c r="B17" s="103"/>
      <c r="C17" s="103"/>
      <c r="D17" s="103"/>
      <c r="E17" s="103"/>
      <c r="F17" s="103"/>
      <c r="G17" s="103"/>
      <c r="H17" s="104"/>
      <c r="I17" s="104"/>
      <c r="J17" s="104"/>
      <c r="K17" s="218"/>
      <c r="L17" s="218"/>
      <c r="M17" s="218"/>
      <c r="N17" s="104"/>
      <c r="O17" s="104"/>
      <c r="P17" s="104"/>
      <c r="Q17" s="97"/>
      <c r="R17" s="97"/>
    </row>
    <row r="18" spans="1:18" ht="83.25" customHeight="1">
      <c r="A18" s="187" t="s">
        <v>7</v>
      </c>
      <c r="B18" s="188" t="s">
        <v>774</v>
      </c>
      <c r="C18" s="188" t="s">
        <v>399</v>
      </c>
      <c r="D18" s="188" t="s">
        <v>303</v>
      </c>
      <c r="E18" s="188" t="s">
        <v>303</v>
      </c>
      <c r="F18" s="248" t="s">
        <v>761</v>
      </c>
      <c r="G18" s="248" t="s">
        <v>760</v>
      </c>
      <c r="H18" s="255">
        <v>38289</v>
      </c>
      <c r="I18" s="255">
        <v>40908</v>
      </c>
      <c r="J18" s="188" t="s">
        <v>303</v>
      </c>
      <c r="K18" s="188" t="s">
        <v>303</v>
      </c>
      <c r="L18" s="188" t="s">
        <v>303</v>
      </c>
      <c r="M18" s="188" t="s">
        <v>303</v>
      </c>
      <c r="N18" s="188" t="s">
        <v>303</v>
      </c>
      <c r="O18" s="193">
        <v>0</v>
      </c>
      <c r="P18" s="193">
        <v>7816.26</v>
      </c>
      <c r="Q18" s="249" t="s">
        <v>305</v>
      </c>
      <c r="R18" s="249" t="s">
        <v>303</v>
      </c>
    </row>
    <row r="19" spans="1:18" ht="83.25" customHeight="1">
      <c r="A19" s="187" t="s">
        <v>439</v>
      </c>
      <c r="B19" s="188" t="s">
        <v>298</v>
      </c>
      <c r="C19" s="188" t="s">
        <v>399</v>
      </c>
      <c r="D19" s="188" t="s">
        <v>446</v>
      </c>
      <c r="E19" s="188" t="s">
        <v>445</v>
      </c>
      <c r="F19" s="171" t="s">
        <v>299</v>
      </c>
      <c r="G19" s="212" t="s">
        <v>300</v>
      </c>
      <c r="H19" s="190">
        <v>39762</v>
      </c>
      <c r="I19" s="190">
        <v>39791</v>
      </c>
      <c r="J19" s="190">
        <v>39898</v>
      </c>
      <c r="K19" s="188">
        <v>1</v>
      </c>
      <c r="L19" s="193">
        <v>0</v>
      </c>
      <c r="M19" s="188">
        <v>1</v>
      </c>
      <c r="N19" s="193">
        <v>57100</v>
      </c>
      <c r="O19" s="193">
        <v>0</v>
      </c>
      <c r="P19" s="193">
        <v>57100</v>
      </c>
      <c r="Q19" s="173" t="s">
        <v>301</v>
      </c>
      <c r="R19" s="171" t="s">
        <v>302</v>
      </c>
    </row>
    <row r="20" spans="1:18" ht="63.75" customHeight="1">
      <c r="A20" s="187" t="s">
        <v>439</v>
      </c>
      <c r="B20" s="188" t="s">
        <v>485</v>
      </c>
      <c r="C20" s="188" t="s">
        <v>398</v>
      </c>
      <c r="D20" s="188" t="s">
        <v>303</v>
      </c>
      <c r="E20" s="188" t="s">
        <v>303</v>
      </c>
      <c r="F20" s="171" t="s">
        <v>484</v>
      </c>
      <c r="G20" s="212" t="s">
        <v>304</v>
      </c>
      <c r="H20" s="190">
        <v>40302</v>
      </c>
      <c r="I20" s="190">
        <v>40543</v>
      </c>
      <c r="J20" s="190">
        <v>40486</v>
      </c>
      <c r="K20" s="188">
        <v>4</v>
      </c>
      <c r="L20" s="220">
        <v>2</v>
      </c>
      <c r="M20" s="188">
        <v>3</v>
      </c>
      <c r="N20" s="193">
        <v>48560</v>
      </c>
      <c r="O20" s="193">
        <v>0</v>
      </c>
      <c r="P20" s="193">
        <f>11527.57+8220+8220</f>
        <v>27967.57</v>
      </c>
      <c r="Q20" s="173" t="s">
        <v>305</v>
      </c>
      <c r="R20" s="171" t="s">
        <v>306</v>
      </c>
    </row>
    <row r="21" spans="1:18" ht="67.5">
      <c r="A21" s="187" t="s">
        <v>439</v>
      </c>
      <c r="B21" s="188"/>
      <c r="C21" s="188" t="s">
        <v>398</v>
      </c>
      <c r="D21" s="188" t="s">
        <v>303</v>
      </c>
      <c r="E21" s="188" t="s">
        <v>303</v>
      </c>
      <c r="F21" s="171" t="s">
        <v>499</v>
      </c>
      <c r="G21" s="212" t="s">
        <v>500</v>
      </c>
      <c r="H21" s="190">
        <v>40310</v>
      </c>
      <c r="I21" s="190">
        <v>40312</v>
      </c>
      <c r="J21" s="190">
        <v>40310</v>
      </c>
      <c r="K21" s="188">
        <v>1</v>
      </c>
      <c r="L21" s="193">
        <v>0</v>
      </c>
      <c r="M21" s="188">
        <v>1</v>
      </c>
      <c r="N21" s="193">
        <v>600</v>
      </c>
      <c r="O21" s="193">
        <v>0</v>
      </c>
      <c r="P21" s="193">
        <v>600</v>
      </c>
      <c r="Q21" s="173" t="s">
        <v>301</v>
      </c>
      <c r="R21" s="171" t="s">
        <v>501</v>
      </c>
    </row>
    <row r="22" spans="1:18" ht="64.5" customHeight="1">
      <c r="A22" s="187" t="s">
        <v>439</v>
      </c>
      <c r="B22" s="188" t="s">
        <v>486</v>
      </c>
      <c r="C22" s="188" t="s">
        <v>487</v>
      </c>
      <c r="D22" s="188" t="s">
        <v>303</v>
      </c>
      <c r="E22" s="188" t="s">
        <v>303</v>
      </c>
      <c r="F22" s="171" t="s">
        <v>488</v>
      </c>
      <c r="G22" s="212" t="s">
        <v>489</v>
      </c>
      <c r="H22" s="190">
        <v>40359</v>
      </c>
      <c r="I22" s="190">
        <v>40543</v>
      </c>
      <c r="J22" s="213">
        <v>0</v>
      </c>
      <c r="K22" s="188">
        <v>1</v>
      </c>
      <c r="L22" s="220">
        <v>0</v>
      </c>
      <c r="M22" s="220">
        <v>0</v>
      </c>
      <c r="N22" s="193">
        <v>10278.5</v>
      </c>
      <c r="O22" s="193">
        <v>0</v>
      </c>
      <c r="P22" s="193">
        <v>0</v>
      </c>
      <c r="Q22" s="173" t="s">
        <v>305</v>
      </c>
      <c r="R22" s="174" t="s">
        <v>303</v>
      </c>
    </row>
    <row r="23" spans="1:18" ht="63" customHeight="1">
      <c r="A23" s="187" t="s">
        <v>439</v>
      </c>
      <c r="B23" s="188" t="s">
        <v>493</v>
      </c>
      <c r="C23" s="188" t="s">
        <v>487</v>
      </c>
      <c r="D23" s="188" t="s">
        <v>303</v>
      </c>
      <c r="E23" s="188" t="s">
        <v>303</v>
      </c>
      <c r="F23" s="171" t="s">
        <v>490</v>
      </c>
      <c r="G23" s="212" t="s">
        <v>491</v>
      </c>
      <c r="H23" s="190">
        <v>40359</v>
      </c>
      <c r="I23" s="190">
        <v>40543</v>
      </c>
      <c r="J23" s="190">
        <v>40458</v>
      </c>
      <c r="K23" s="188">
        <v>1</v>
      </c>
      <c r="L23" s="220">
        <v>1</v>
      </c>
      <c r="M23" s="220">
        <v>1</v>
      </c>
      <c r="N23" s="193">
        <v>5549</v>
      </c>
      <c r="O23" s="193">
        <v>5549</v>
      </c>
      <c r="P23" s="193">
        <v>5549</v>
      </c>
      <c r="Q23" s="173" t="s">
        <v>301</v>
      </c>
      <c r="R23" s="171" t="s">
        <v>492</v>
      </c>
    </row>
    <row r="24" spans="1:18" ht="78.75" customHeight="1">
      <c r="A24" s="187" t="s">
        <v>439</v>
      </c>
      <c r="B24" s="188" t="s">
        <v>495</v>
      </c>
      <c r="C24" s="188" t="s">
        <v>487</v>
      </c>
      <c r="D24" s="188" t="s">
        <v>303</v>
      </c>
      <c r="E24" s="188" t="s">
        <v>303</v>
      </c>
      <c r="F24" s="171" t="s">
        <v>497</v>
      </c>
      <c r="G24" s="212" t="s">
        <v>498</v>
      </c>
      <c r="H24" s="190">
        <v>40400</v>
      </c>
      <c r="I24" s="190">
        <v>40413</v>
      </c>
      <c r="J24" s="190">
        <v>40429</v>
      </c>
      <c r="K24" s="188">
        <v>1</v>
      </c>
      <c r="L24" s="220">
        <v>1</v>
      </c>
      <c r="M24" s="220">
        <v>1</v>
      </c>
      <c r="N24" s="193">
        <v>16700</v>
      </c>
      <c r="O24" s="193">
        <v>16700</v>
      </c>
      <c r="P24" s="193">
        <v>16700</v>
      </c>
      <c r="Q24" s="173" t="s">
        <v>301</v>
      </c>
      <c r="R24" s="171" t="s">
        <v>496</v>
      </c>
    </row>
    <row r="25" spans="1:18" ht="44.25" customHeight="1">
      <c r="A25" s="4" t="s">
        <v>8</v>
      </c>
      <c r="B25" s="103"/>
      <c r="C25" s="103"/>
      <c r="D25" s="103"/>
      <c r="E25" s="103"/>
      <c r="F25" s="103"/>
      <c r="G25" s="103"/>
      <c r="H25" s="103"/>
      <c r="I25" s="103"/>
      <c r="J25" s="103"/>
      <c r="K25" s="221"/>
      <c r="L25" s="221"/>
      <c r="M25" s="221"/>
      <c r="N25" s="103"/>
      <c r="O25" s="103"/>
      <c r="P25" s="103"/>
      <c r="Q25" s="214"/>
      <c r="R25" s="214"/>
    </row>
    <row r="26" spans="1:18" ht="86.25" customHeight="1">
      <c r="A26" s="187" t="s">
        <v>8</v>
      </c>
      <c r="B26" s="188" t="s">
        <v>774</v>
      </c>
      <c r="C26" s="188" t="s">
        <v>399</v>
      </c>
      <c r="D26" s="188" t="s">
        <v>303</v>
      </c>
      <c r="E26" s="188" t="s">
        <v>303</v>
      </c>
      <c r="F26" s="248" t="s">
        <v>761</v>
      </c>
      <c r="G26" s="248" t="s">
        <v>760</v>
      </c>
      <c r="H26" s="255">
        <v>38289</v>
      </c>
      <c r="I26" s="255">
        <v>40908</v>
      </c>
      <c r="J26" s="188" t="s">
        <v>303</v>
      </c>
      <c r="K26" s="188" t="s">
        <v>303</v>
      </c>
      <c r="L26" s="188" t="s">
        <v>303</v>
      </c>
      <c r="M26" s="188" t="s">
        <v>303</v>
      </c>
      <c r="N26" s="188" t="s">
        <v>303</v>
      </c>
      <c r="O26" s="196">
        <v>7048.700000000001</v>
      </c>
      <c r="P26" s="193">
        <v>21036.780000000002</v>
      </c>
      <c r="Q26" s="249" t="s">
        <v>305</v>
      </c>
      <c r="R26" s="249" t="s">
        <v>303</v>
      </c>
    </row>
    <row r="27" spans="1:18" ht="284.25" customHeight="1">
      <c r="A27" s="187" t="s">
        <v>440</v>
      </c>
      <c r="B27" s="188" t="s">
        <v>441</v>
      </c>
      <c r="C27" s="188" t="s">
        <v>397</v>
      </c>
      <c r="D27" s="188" t="s">
        <v>448</v>
      </c>
      <c r="E27" s="188" t="s">
        <v>447</v>
      </c>
      <c r="F27" s="171" t="s">
        <v>312</v>
      </c>
      <c r="G27" s="188" t="s">
        <v>313</v>
      </c>
      <c r="H27" s="190">
        <v>39784</v>
      </c>
      <c r="I27" s="190">
        <v>39811</v>
      </c>
      <c r="J27" s="190">
        <v>39835</v>
      </c>
      <c r="K27" s="188">
        <v>1</v>
      </c>
      <c r="L27" s="193">
        <v>0</v>
      </c>
      <c r="M27" s="188">
        <v>1</v>
      </c>
      <c r="N27" s="193">
        <v>53720.2</v>
      </c>
      <c r="O27" s="196">
        <v>0</v>
      </c>
      <c r="P27" s="193">
        <v>53720.2</v>
      </c>
      <c r="Q27" s="173" t="s">
        <v>301</v>
      </c>
      <c r="R27" s="171" t="s">
        <v>314</v>
      </c>
    </row>
    <row r="28" spans="1:18" ht="210" customHeight="1">
      <c r="A28" s="187" t="s">
        <v>440</v>
      </c>
      <c r="B28" s="188" t="s">
        <v>442</v>
      </c>
      <c r="C28" s="188" t="s">
        <v>398</v>
      </c>
      <c r="D28" s="188" t="s">
        <v>303</v>
      </c>
      <c r="E28" s="188" t="s">
        <v>303</v>
      </c>
      <c r="F28" s="171" t="s">
        <v>315</v>
      </c>
      <c r="G28" s="188" t="s">
        <v>316</v>
      </c>
      <c r="H28" s="190">
        <v>39784</v>
      </c>
      <c r="I28" s="190">
        <v>39844</v>
      </c>
      <c r="J28" s="190">
        <v>39855</v>
      </c>
      <c r="K28" s="188">
        <v>1</v>
      </c>
      <c r="L28" s="193">
        <v>0</v>
      </c>
      <c r="M28" s="188">
        <v>1</v>
      </c>
      <c r="N28" s="193">
        <v>117110</v>
      </c>
      <c r="O28" s="196">
        <v>0</v>
      </c>
      <c r="P28" s="193">
        <v>117110</v>
      </c>
      <c r="Q28" s="173" t="s">
        <v>301</v>
      </c>
      <c r="R28" s="171" t="s">
        <v>317</v>
      </c>
    </row>
    <row r="29" spans="1:18" ht="153" customHeight="1">
      <c r="A29" s="187" t="s">
        <v>440</v>
      </c>
      <c r="B29" s="188" t="s">
        <v>443</v>
      </c>
      <c r="C29" s="188" t="s">
        <v>399</v>
      </c>
      <c r="D29" s="188" t="s">
        <v>444</v>
      </c>
      <c r="E29" s="188" t="s">
        <v>307</v>
      </c>
      <c r="F29" s="171" t="s">
        <v>308</v>
      </c>
      <c r="G29" s="188" t="s">
        <v>309</v>
      </c>
      <c r="H29" s="190">
        <v>39751</v>
      </c>
      <c r="I29" s="190">
        <v>39780</v>
      </c>
      <c r="J29" s="190" t="s">
        <v>310</v>
      </c>
      <c r="K29" s="188">
        <v>1</v>
      </c>
      <c r="L29" s="193">
        <v>0</v>
      </c>
      <c r="M29" s="188">
        <v>1</v>
      </c>
      <c r="N29" s="193">
        <v>6832</v>
      </c>
      <c r="O29" s="193">
        <v>0</v>
      </c>
      <c r="P29" s="193">
        <v>6832</v>
      </c>
      <c r="Q29" s="173" t="s">
        <v>301</v>
      </c>
      <c r="R29" s="171" t="s">
        <v>311</v>
      </c>
    </row>
    <row r="30" spans="1:18" ht="194.25" customHeight="1">
      <c r="A30" s="187" t="s">
        <v>440</v>
      </c>
      <c r="B30" s="188" t="s">
        <v>502</v>
      </c>
      <c r="C30" s="188" t="s">
        <v>397</v>
      </c>
      <c r="D30" s="188" t="s">
        <v>504</v>
      </c>
      <c r="E30" s="188" t="s">
        <v>503</v>
      </c>
      <c r="F30" s="171" t="s">
        <v>505</v>
      </c>
      <c r="G30" s="188" t="s">
        <v>316</v>
      </c>
      <c r="H30" s="190">
        <v>40350</v>
      </c>
      <c r="I30" s="190">
        <v>40390</v>
      </c>
      <c r="J30" s="190">
        <v>40375</v>
      </c>
      <c r="K30" s="188">
        <v>1</v>
      </c>
      <c r="L30" s="188">
        <v>1</v>
      </c>
      <c r="M30" s="188">
        <v>1</v>
      </c>
      <c r="N30" s="193">
        <v>118910</v>
      </c>
      <c r="O30" s="193">
        <v>118910</v>
      </c>
      <c r="P30" s="193">
        <v>118910</v>
      </c>
      <c r="Q30" s="173" t="s">
        <v>301</v>
      </c>
      <c r="R30" s="171" t="s">
        <v>317</v>
      </c>
    </row>
    <row r="31" spans="1:18" ht="114.75" customHeight="1">
      <c r="A31" s="187" t="s">
        <v>451</v>
      </c>
      <c r="B31" s="188" t="s">
        <v>449</v>
      </c>
      <c r="C31" s="188" t="s">
        <v>398</v>
      </c>
      <c r="D31" s="209" t="s">
        <v>303</v>
      </c>
      <c r="E31" s="209" t="s">
        <v>303</v>
      </c>
      <c r="F31" s="171" t="s">
        <v>318</v>
      </c>
      <c r="G31" s="188" t="s">
        <v>319</v>
      </c>
      <c r="H31" s="190">
        <v>39546</v>
      </c>
      <c r="I31" s="190">
        <f>H31+15</f>
        <v>39561</v>
      </c>
      <c r="J31" s="190">
        <v>39952</v>
      </c>
      <c r="K31" s="188">
        <v>1</v>
      </c>
      <c r="L31" s="193">
        <v>0</v>
      </c>
      <c r="M31" s="188">
        <v>1</v>
      </c>
      <c r="N31" s="193">
        <v>6400</v>
      </c>
      <c r="O31" s="196">
        <v>0</v>
      </c>
      <c r="P31" s="193">
        <v>6400</v>
      </c>
      <c r="Q31" s="173" t="s">
        <v>301</v>
      </c>
      <c r="R31" s="171" t="s">
        <v>320</v>
      </c>
    </row>
    <row r="32" spans="1:18" ht="70.5" customHeight="1">
      <c r="A32" s="187" t="s">
        <v>451</v>
      </c>
      <c r="B32" s="188" t="s">
        <v>450</v>
      </c>
      <c r="C32" s="188" t="s">
        <v>398</v>
      </c>
      <c r="D32" s="209" t="s">
        <v>303</v>
      </c>
      <c r="E32" s="209" t="s">
        <v>303</v>
      </c>
      <c r="F32" s="171" t="s">
        <v>321</v>
      </c>
      <c r="G32" s="188" t="s">
        <v>322</v>
      </c>
      <c r="H32" s="190">
        <v>39546</v>
      </c>
      <c r="I32" s="190">
        <f>H32+15</f>
        <v>39561</v>
      </c>
      <c r="J32" s="190">
        <v>39969</v>
      </c>
      <c r="K32" s="188">
        <v>1</v>
      </c>
      <c r="L32" s="193">
        <v>0</v>
      </c>
      <c r="M32" s="188">
        <v>1</v>
      </c>
      <c r="N32" s="193">
        <v>16597.26</v>
      </c>
      <c r="O32" s="196">
        <v>0</v>
      </c>
      <c r="P32" s="193">
        <v>16597.26</v>
      </c>
      <c r="Q32" s="173" t="s">
        <v>301</v>
      </c>
      <c r="R32" s="171" t="s">
        <v>323</v>
      </c>
    </row>
    <row r="33" spans="1:18" ht="55.5" customHeight="1">
      <c r="A33" s="187" t="s">
        <v>451</v>
      </c>
      <c r="B33" s="188" t="s">
        <v>486</v>
      </c>
      <c r="C33" s="188" t="s">
        <v>487</v>
      </c>
      <c r="D33" s="188" t="s">
        <v>303</v>
      </c>
      <c r="E33" s="188" t="s">
        <v>303</v>
      </c>
      <c r="F33" s="171" t="s">
        <v>494</v>
      </c>
      <c r="G33" s="188" t="s">
        <v>489</v>
      </c>
      <c r="H33" s="190">
        <v>40359</v>
      </c>
      <c r="I33" s="190">
        <v>40543</v>
      </c>
      <c r="J33" s="190">
        <v>40415</v>
      </c>
      <c r="K33" s="188">
        <v>1</v>
      </c>
      <c r="L33" s="213">
        <v>1</v>
      </c>
      <c r="M33" s="220">
        <v>1</v>
      </c>
      <c r="N33" s="193">
        <v>28044</v>
      </c>
      <c r="O33" s="193">
        <v>28044</v>
      </c>
      <c r="P33" s="193">
        <v>28044</v>
      </c>
      <c r="Q33" s="173" t="s">
        <v>301</v>
      </c>
      <c r="R33" s="171" t="s">
        <v>323</v>
      </c>
    </row>
    <row r="34" spans="1:18" ht="90">
      <c r="A34" s="187" t="s">
        <v>451</v>
      </c>
      <c r="B34" s="188" t="s">
        <v>509</v>
      </c>
      <c r="C34" s="188" t="s">
        <v>398</v>
      </c>
      <c r="D34" s="188" t="s">
        <v>303</v>
      </c>
      <c r="E34" s="188" t="s">
        <v>303</v>
      </c>
      <c r="F34" s="171" t="s">
        <v>506</v>
      </c>
      <c r="G34" s="188" t="s">
        <v>507</v>
      </c>
      <c r="H34" s="190" t="s">
        <v>508</v>
      </c>
      <c r="I34" s="190">
        <v>40372</v>
      </c>
      <c r="J34" s="190">
        <v>40374</v>
      </c>
      <c r="K34" s="188">
        <v>1</v>
      </c>
      <c r="L34" s="213">
        <v>1</v>
      </c>
      <c r="M34" s="220">
        <v>1</v>
      </c>
      <c r="N34" s="193">
        <v>253</v>
      </c>
      <c r="O34" s="193">
        <v>253</v>
      </c>
      <c r="P34" s="193">
        <v>253</v>
      </c>
      <c r="Q34" s="173" t="s">
        <v>301</v>
      </c>
      <c r="R34" s="174" t="s">
        <v>303</v>
      </c>
    </row>
    <row r="35" spans="1:18" ht="48" customHeight="1">
      <c r="A35" s="106" t="s">
        <v>186</v>
      </c>
      <c r="B35" s="103"/>
      <c r="C35" s="103"/>
      <c r="D35" s="103"/>
      <c r="E35" s="103"/>
      <c r="F35" s="171" t="s">
        <v>325</v>
      </c>
      <c r="G35" s="168"/>
      <c r="H35" s="170"/>
      <c r="I35" s="170"/>
      <c r="J35" s="170"/>
      <c r="K35" s="168"/>
      <c r="L35" s="216"/>
      <c r="M35" s="168"/>
      <c r="N35" s="169"/>
      <c r="O35" s="169"/>
      <c r="P35" s="169"/>
      <c r="Q35" s="174" t="s">
        <v>326</v>
      </c>
      <c r="R35" s="171"/>
    </row>
    <row r="36" spans="1:18" ht="62.25" customHeight="1">
      <c r="A36" s="4" t="s">
        <v>9</v>
      </c>
      <c r="B36" s="103"/>
      <c r="C36" s="103"/>
      <c r="D36" s="103"/>
      <c r="E36" s="103"/>
      <c r="F36" s="103"/>
      <c r="G36" s="103"/>
      <c r="H36" s="104"/>
      <c r="I36" s="104"/>
      <c r="J36" s="104"/>
      <c r="K36" s="218"/>
      <c r="L36" s="104"/>
      <c r="M36" s="218"/>
      <c r="N36" s="104"/>
      <c r="O36" s="240"/>
      <c r="P36" s="240"/>
      <c r="Q36" s="97"/>
      <c r="R36" s="97"/>
    </row>
    <row r="37" spans="1:18" ht="85.5" customHeight="1">
      <c r="A37" s="187" t="s">
        <v>9</v>
      </c>
      <c r="B37" s="188" t="s">
        <v>774</v>
      </c>
      <c r="C37" s="188" t="s">
        <v>399</v>
      </c>
      <c r="D37" s="188" t="s">
        <v>303</v>
      </c>
      <c r="E37" s="188" t="s">
        <v>303</v>
      </c>
      <c r="F37" s="248" t="s">
        <v>761</v>
      </c>
      <c r="G37" s="248" t="s">
        <v>760</v>
      </c>
      <c r="H37" s="255">
        <v>38289</v>
      </c>
      <c r="I37" s="255">
        <v>40908</v>
      </c>
      <c r="J37" s="188" t="s">
        <v>303</v>
      </c>
      <c r="K37" s="188" t="s">
        <v>303</v>
      </c>
      <c r="L37" s="188" t="s">
        <v>303</v>
      </c>
      <c r="M37" s="188" t="s">
        <v>303</v>
      </c>
      <c r="N37" s="188" t="s">
        <v>303</v>
      </c>
      <c r="O37" s="196">
        <v>18588.21</v>
      </c>
      <c r="P37" s="196">
        <v>62547.92</v>
      </c>
      <c r="Q37" s="250" t="s">
        <v>305</v>
      </c>
      <c r="R37" s="249" t="s">
        <v>303</v>
      </c>
    </row>
    <row r="38" spans="1:18" ht="109.5" customHeight="1">
      <c r="A38" s="187" t="s">
        <v>384</v>
      </c>
      <c r="B38" s="188" t="s">
        <v>327</v>
      </c>
      <c r="C38" s="188" t="s">
        <v>399</v>
      </c>
      <c r="D38" s="188" t="s">
        <v>453</v>
      </c>
      <c r="E38" s="188" t="s">
        <v>452</v>
      </c>
      <c r="F38" s="171" t="s">
        <v>328</v>
      </c>
      <c r="G38" s="188" t="s">
        <v>329</v>
      </c>
      <c r="H38" s="190">
        <v>39790</v>
      </c>
      <c r="I38" s="190">
        <v>40111</v>
      </c>
      <c r="J38" s="190">
        <v>40317</v>
      </c>
      <c r="K38" s="188">
        <v>9</v>
      </c>
      <c r="L38" s="196">
        <v>0</v>
      </c>
      <c r="M38" s="188">
        <v>9</v>
      </c>
      <c r="N38" s="193">
        <v>350000</v>
      </c>
      <c r="O38" s="196">
        <v>0</v>
      </c>
      <c r="P38" s="193">
        <v>350000</v>
      </c>
      <c r="Q38" s="173" t="s">
        <v>301</v>
      </c>
      <c r="R38" s="171" t="s">
        <v>330</v>
      </c>
    </row>
    <row r="39" spans="1:18" ht="81.75" customHeight="1">
      <c r="A39" s="187" t="s">
        <v>384</v>
      </c>
      <c r="B39" s="188" t="s">
        <v>331</v>
      </c>
      <c r="C39" s="188" t="s">
        <v>398</v>
      </c>
      <c r="D39" s="188" t="s">
        <v>303</v>
      </c>
      <c r="E39" s="188" t="s">
        <v>303</v>
      </c>
      <c r="F39" s="171" t="s">
        <v>332</v>
      </c>
      <c r="G39" s="171" t="s">
        <v>333</v>
      </c>
      <c r="H39" s="190">
        <v>39435</v>
      </c>
      <c r="I39" s="190">
        <v>40896</v>
      </c>
      <c r="J39" s="190" t="s">
        <v>334</v>
      </c>
      <c r="K39" s="188">
        <v>1</v>
      </c>
      <c r="L39" s="196">
        <v>0</v>
      </c>
      <c r="M39" s="188">
        <v>1</v>
      </c>
      <c r="N39" s="196">
        <v>27305.3</v>
      </c>
      <c r="O39" s="193">
        <v>0</v>
      </c>
      <c r="P39" s="196">
        <v>27305.3</v>
      </c>
      <c r="Q39" s="193" t="s">
        <v>301</v>
      </c>
      <c r="R39" s="171" t="s">
        <v>335</v>
      </c>
    </row>
    <row r="40" spans="1:18" ht="165" customHeight="1">
      <c r="A40" s="187" t="s">
        <v>408</v>
      </c>
      <c r="B40" s="188" t="s">
        <v>404</v>
      </c>
      <c r="C40" s="188" t="s">
        <v>397</v>
      </c>
      <c r="D40" s="209" t="s">
        <v>303</v>
      </c>
      <c r="E40" s="209" t="s">
        <v>303</v>
      </c>
      <c r="F40" s="171" t="s">
        <v>406</v>
      </c>
      <c r="G40" s="188" t="s">
        <v>405</v>
      </c>
      <c r="H40" s="190">
        <v>39734</v>
      </c>
      <c r="I40" s="190">
        <v>39738</v>
      </c>
      <c r="J40" s="190">
        <v>39731</v>
      </c>
      <c r="K40" s="188">
        <v>1</v>
      </c>
      <c r="L40" s="196">
        <v>0</v>
      </c>
      <c r="M40" s="188">
        <v>1</v>
      </c>
      <c r="N40" s="193">
        <v>1743.5</v>
      </c>
      <c r="O40" s="193">
        <v>0</v>
      </c>
      <c r="P40" s="193">
        <v>1743.5</v>
      </c>
      <c r="Q40" s="173" t="s">
        <v>301</v>
      </c>
      <c r="R40" s="171" t="s">
        <v>407</v>
      </c>
    </row>
    <row r="41" spans="1:18" ht="114.75" customHeight="1">
      <c r="A41" s="186" t="s">
        <v>408</v>
      </c>
      <c r="B41" s="188" t="s">
        <v>410</v>
      </c>
      <c r="C41" s="188" t="s">
        <v>398</v>
      </c>
      <c r="D41" s="209" t="s">
        <v>303</v>
      </c>
      <c r="E41" s="209" t="s">
        <v>303</v>
      </c>
      <c r="F41" s="171" t="s">
        <v>409</v>
      </c>
      <c r="G41" s="188" t="s">
        <v>414</v>
      </c>
      <c r="H41" s="190">
        <v>39755</v>
      </c>
      <c r="I41" s="190">
        <v>39759</v>
      </c>
      <c r="J41" s="190">
        <v>39742</v>
      </c>
      <c r="K41" s="188">
        <v>1</v>
      </c>
      <c r="L41" s="196">
        <v>0</v>
      </c>
      <c r="M41" s="188">
        <v>1</v>
      </c>
      <c r="N41" s="193">
        <v>300</v>
      </c>
      <c r="O41" s="193">
        <v>0</v>
      </c>
      <c r="P41" s="193">
        <v>300</v>
      </c>
      <c r="Q41" s="173" t="s">
        <v>301</v>
      </c>
      <c r="R41" s="171" t="s">
        <v>411</v>
      </c>
    </row>
    <row r="42" spans="1:18" ht="170.25" customHeight="1">
      <c r="A42" s="186" t="s">
        <v>408</v>
      </c>
      <c r="B42" s="188" t="s">
        <v>415</v>
      </c>
      <c r="C42" s="188" t="s">
        <v>397</v>
      </c>
      <c r="D42" s="209" t="s">
        <v>303</v>
      </c>
      <c r="E42" s="209" t="s">
        <v>303</v>
      </c>
      <c r="F42" s="171" t="s">
        <v>412</v>
      </c>
      <c r="G42" s="188" t="s">
        <v>413</v>
      </c>
      <c r="H42" s="190">
        <v>39755</v>
      </c>
      <c r="I42" s="190">
        <v>39759</v>
      </c>
      <c r="J42" s="190">
        <v>39762</v>
      </c>
      <c r="K42" s="188">
        <v>1</v>
      </c>
      <c r="L42" s="196">
        <v>0</v>
      </c>
      <c r="M42" s="188">
        <v>1</v>
      </c>
      <c r="N42" s="193">
        <v>1874</v>
      </c>
      <c r="O42" s="193">
        <v>0</v>
      </c>
      <c r="P42" s="193">
        <v>1874</v>
      </c>
      <c r="Q42" s="173" t="s">
        <v>301</v>
      </c>
      <c r="R42" s="171" t="s">
        <v>416</v>
      </c>
    </row>
    <row r="43" spans="1:18" ht="190.5" customHeight="1">
      <c r="A43" s="186" t="s">
        <v>408</v>
      </c>
      <c r="B43" s="188" t="s">
        <v>418</v>
      </c>
      <c r="C43" s="188" t="s">
        <v>397</v>
      </c>
      <c r="D43" s="209" t="s">
        <v>303</v>
      </c>
      <c r="E43" s="209" t="s">
        <v>303</v>
      </c>
      <c r="F43" s="171" t="s">
        <v>419</v>
      </c>
      <c r="G43" s="188" t="s">
        <v>417</v>
      </c>
      <c r="H43" s="190">
        <v>39762</v>
      </c>
      <c r="I43" s="190">
        <v>39766</v>
      </c>
      <c r="J43" s="190">
        <v>39762</v>
      </c>
      <c r="K43" s="188">
        <v>1</v>
      </c>
      <c r="L43" s="196">
        <v>0</v>
      </c>
      <c r="M43" s="188">
        <v>1</v>
      </c>
      <c r="N43" s="193">
        <v>1743.5</v>
      </c>
      <c r="O43" s="193">
        <v>0</v>
      </c>
      <c r="P43" s="193">
        <v>1743.5</v>
      </c>
      <c r="Q43" s="173" t="s">
        <v>301</v>
      </c>
      <c r="R43" s="171" t="s">
        <v>420</v>
      </c>
    </row>
    <row r="44" spans="1:18" ht="190.5" customHeight="1">
      <c r="A44" s="186" t="s">
        <v>408</v>
      </c>
      <c r="B44" s="188" t="s">
        <v>422</v>
      </c>
      <c r="C44" s="188" t="s">
        <v>397</v>
      </c>
      <c r="D44" s="209" t="s">
        <v>303</v>
      </c>
      <c r="E44" s="209" t="s">
        <v>303</v>
      </c>
      <c r="F44" s="171" t="s">
        <v>421</v>
      </c>
      <c r="G44" s="188" t="s">
        <v>423</v>
      </c>
      <c r="H44" s="190">
        <v>39769</v>
      </c>
      <c r="I44" s="190">
        <v>39773</v>
      </c>
      <c r="J44" s="190">
        <v>39766</v>
      </c>
      <c r="K44" s="188">
        <v>1</v>
      </c>
      <c r="L44" s="196">
        <v>0</v>
      </c>
      <c r="M44" s="188">
        <v>1</v>
      </c>
      <c r="N44" s="193">
        <v>2189</v>
      </c>
      <c r="O44" s="193">
        <v>0</v>
      </c>
      <c r="P44" s="193">
        <v>2189</v>
      </c>
      <c r="Q44" s="173" t="s">
        <v>301</v>
      </c>
      <c r="R44" s="171" t="s">
        <v>424</v>
      </c>
    </row>
    <row r="45" spans="1:18" ht="198.75" customHeight="1">
      <c r="A45" s="186" t="s">
        <v>408</v>
      </c>
      <c r="B45" s="188" t="s">
        <v>426</v>
      </c>
      <c r="C45" s="188" t="s">
        <v>397</v>
      </c>
      <c r="D45" s="209" t="s">
        <v>303</v>
      </c>
      <c r="E45" s="209" t="s">
        <v>303</v>
      </c>
      <c r="F45" s="171" t="s">
        <v>427</v>
      </c>
      <c r="G45" s="188" t="s">
        <v>425</v>
      </c>
      <c r="H45" s="190">
        <v>39783</v>
      </c>
      <c r="I45" s="190">
        <v>39787</v>
      </c>
      <c r="J45" s="190">
        <v>39784</v>
      </c>
      <c r="K45" s="188">
        <v>1</v>
      </c>
      <c r="L45" s="196">
        <v>0</v>
      </c>
      <c r="M45" s="188">
        <v>1</v>
      </c>
      <c r="N45" s="193">
        <v>1743.5</v>
      </c>
      <c r="O45" s="193">
        <v>0</v>
      </c>
      <c r="P45" s="193">
        <v>1743.5</v>
      </c>
      <c r="Q45" s="173" t="s">
        <v>301</v>
      </c>
      <c r="R45" s="171" t="s">
        <v>428</v>
      </c>
    </row>
    <row r="46" spans="1:18" ht="207" customHeight="1">
      <c r="A46" s="189" t="s">
        <v>408</v>
      </c>
      <c r="B46" s="188" t="s">
        <v>454</v>
      </c>
      <c r="C46" s="188" t="s">
        <v>398</v>
      </c>
      <c r="D46" s="188" t="s">
        <v>303</v>
      </c>
      <c r="E46" s="188" t="s">
        <v>303</v>
      </c>
      <c r="F46" s="171" t="s">
        <v>457</v>
      </c>
      <c r="G46" s="174" t="s">
        <v>455</v>
      </c>
      <c r="H46" s="190">
        <v>40126</v>
      </c>
      <c r="I46" s="190">
        <v>40128</v>
      </c>
      <c r="J46" s="190">
        <v>40126</v>
      </c>
      <c r="K46" s="188">
        <v>1</v>
      </c>
      <c r="L46" s="196">
        <v>0</v>
      </c>
      <c r="M46" s="188">
        <v>1</v>
      </c>
      <c r="N46" s="196">
        <f>1334+263.5</f>
        <v>1597.5</v>
      </c>
      <c r="O46" s="193">
        <v>0</v>
      </c>
      <c r="P46" s="196">
        <f>1334+263.5</f>
        <v>1597.5</v>
      </c>
      <c r="Q46" s="193" t="s">
        <v>301</v>
      </c>
      <c r="R46" s="171" t="s">
        <v>456</v>
      </c>
    </row>
    <row r="47" spans="1:18" ht="207" customHeight="1">
      <c r="A47" s="199" t="s">
        <v>408</v>
      </c>
      <c r="B47" s="200" t="s">
        <v>458</v>
      </c>
      <c r="C47" s="200" t="s">
        <v>398</v>
      </c>
      <c r="D47" s="200" t="s">
        <v>303</v>
      </c>
      <c r="E47" s="200" t="s">
        <v>303</v>
      </c>
      <c r="F47" s="201" t="s">
        <v>459</v>
      </c>
      <c r="G47" s="210" t="s">
        <v>460</v>
      </c>
      <c r="H47" s="202">
        <v>40133</v>
      </c>
      <c r="I47" s="202">
        <v>40135</v>
      </c>
      <c r="J47" s="202">
        <v>40130</v>
      </c>
      <c r="K47" s="200">
        <v>1</v>
      </c>
      <c r="L47" s="203">
        <v>0</v>
      </c>
      <c r="M47" s="200">
        <v>1</v>
      </c>
      <c r="N47" s="203">
        <v>1296.5</v>
      </c>
      <c r="O47" s="211">
        <v>0</v>
      </c>
      <c r="P47" s="196">
        <v>1296.5</v>
      </c>
      <c r="Q47" s="193" t="s">
        <v>301</v>
      </c>
      <c r="R47" s="171" t="s">
        <v>461</v>
      </c>
    </row>
    <row r="48" spans="1:18" ht="155.25" customHeight="1">
      <c r="A48" s="206" t="s">
        <v>408</v>
      </c>
      <c r="B48" s="188" t="s">
        <v>510</v>
      </c>
      <c r="C48" s="188" t="s">
        <v>397</v>
      </c>
      <c r="D48" s="188" t="s">
        <v>303</v>
      </c>
      <c r="E48" s="188" t="s">
        <v>303</v>
      </c>
      <c r="F48" s="171" t="s">
        <v>511</v>
      </c>
      <c r="G48" s="174" t="s">
        <v>405</v>
      </c>
      <c r="H48" s="190">
        <v>40313</v>
      </c>
      <c r="I48" s="190">
        <v>40317</v>
      </c>
      <c r="J48" s="190">
        <v>40259</v>
      </c>
      <c r="K48" s="188">
        <v>1</v>
      </c>
      <c r="L48" s="196">
        <v>0</v>
      </c>
      <c r="M48" s="188">
        <v>1</v>
      </c>
      <c r="N48" s="196">
        <v>2127.5</v>
      </c>
      <c r="O48" s="193">
        <v>0</v>
      </c>
      <c r="P48" s="196">
        <v>2127.5</v>
      </c>
      <c r="Q48" s="193" t="s">
        <v>301</v>
      </c>
      <c r="R48" s="171" t="s">
        <v>512</v>
      </c>
    </row>
    <row r="49" spans="1:18" ht="155.25" customHeight="1">
      <c r="A49" s="206" t="s">
        <v>408</v>
      </c>
      <c r="B49" s="188" t="s">
        <v>513</v>
      </c>
      <c r="C49" s="188" t="s">
        <v>397</v>
      </c>
      <c r="D49" s="188" t="s">
        <v>303</v>
      </c>
      <c r="E49" s="188" t="s">
        <v>303</v>
      </c>
      <c r="F49" s="171" t="s">
        <v>514</v>
      </c>
      <c r="G49" s="174" t="s">
        <v>455</v>
      </c>
      <c r="H49" s="190">
        <v>40280</v>
      </c>
      <c r="I49" s="190">
        <v>40283</v>
      </c>
      <c r="J49" s="190">
        <v>40277</v>
      </c>
      <c r="K49" s="188">
        <v>1</v>
      </c>
      <c r="L49" s="196">
        <v>0</v>
      </c>
      <c r="M49" s="188">
        <v>1</v>
      </c>
      <c r="N49" s="196">
        <v>1960.5</v>
      </c>
      <c r="O49" s="193">
        <v>0</v>
      </c>
      <c r="P49" s="196">
        <v>1960.5</v>
      </c>
      <c r="Q49" s="193" t="s">
        <v>301</v>
      </c>
      <c r="R49" s="171" t="s">
        <v>515</v>
      </c>
    </row>
    <row r="50" spans="1:18" ht="155.25" customHeight="1">
      <c r="A50" s="206" t="s">
        <v>408</v>
      </c>
      <c r="B50" s="188" t="s">
        <v>517</v>
      </c>
      <c r="C50" s="188" t="s">
        <v>397</v>
      </c>
      <c r="D50" s="188" t="s">
        <v>303</v>
      </c>
      <c r="E50" s="188" t="s">
        <v>303</v>
      </c>
      <c r="F50" s="171" t="s">
        <v>516</v>
      </c>
      <c r="G50" s="174" t="s">
        <v>518</v>
      </c>
      <c r="H50" s="190">
        <v>40287</v>
      </c>
      <c r="I50" s="190">
        <v>40291</v>
      </c>
      <c r="J50" s="190">
        <v>40288</v>
      </c>
      <c r="K50" s="188">
        <v>1</v>
      </c>
      <c r="L50" s="196">
        <v>0</v>
      </c>
      <c r="M50" s="188">
        <v>1</v>
      </c>
      <c r="N50" s="196">
        <v>2323.5</v>
      </c>
      <c r="O50" s="193">
        <v>0</v>
      </c>
      <c r="P50" s="196">
        <v>2323.5</v>
      </c>
      <c r="Q50" s="193" t="s">
        <v>301</v>
      </c>
      <c r="R50" s="171" t="s">
        <v>519</v>
      </c>
    </row>
    <row r="51" spans="1:18" ht="78.75">
      <c r="A51" s="206" t="s">
        <v>408</v>
      </c>
      <c r="B51" s="188" t="s">
        <v>520</v>
      </c>
      <c r="C51" s="188" t="s">
        <v>397</v>
      </c>
      <c r="D51" s="188" t="s">
        <v>303</v>
      </c>
      <c r="E51" s="188" t="s">
        <v>303</v>
      </c>
      <c r="F51" s="171" t="s">
        <v>522</v>
      </c>
      <c r="G51" s="174" t="s">
        <v>521</v>
      </c>
      <c r="H51" s="190">
        <v>40275</v>
      </c>
      <c r="I51" s="190">
        <v>40277</v>
      </c>
      <c r="J51" s="190">
        <v>40280</v>
      </c>
      <c r="K51" s="188">
        <v>1</v>
      </c>
      <c r="L51" s="196">
        <v>0</v>
      </c>
      <c r="M51" s="188">
        <v>1</v>
      </c>
      <c r="N51" s="196">
        <v>6760</v>
      </c>
      <c r="O51" s="193">
        <v>0</v>
      </c>
      <c r="P51" s="196">
        <v>6760</v>
      </c>
      <c r="Q51" s="173" t="s">
        <v>301</v>
      </c>
      <c r="R51" s="197" t="s">
        <v>525</v>
      </c>
    </row>
    <row r="52" spans="1:18" ht="155.25" customHeight="1">
      <c r="A52" s="206" t="s">
        <v>408</v>
      </c>
      <c r="B52" s="188" t="s">
        <v>526</v>
      </c>
      <c r="C52" s="188" t="s">
        <v>397</v>
      </c>
      <c r="D52" s="188" t="s">
        <v>303</v>
      </c>
      <c r="E52" s="188" t="s">
        <v>303</v>
      </c>
      <c r="F52" s="171" t="s">
        <v>527</v>
      </c>
      <c r="G52" s="174" t="s">
        <v>528</v>
      </c>
      <c r="H52" s="190">
        <v>40287</v>
      </c>
      <c r="I52" s="190">
        <v>40287</v>
      </c>
      <c r="J52" s="190">
        <v>40288</v>
      </c>
      <c r="K52" s="188">
        <v>1</v>
      </c>
      <c r="L52" s="196">
        <v>0</v>
      </c>
      <c r="M52" s="188">
        <v>1</v>
      </c>
      <c r="N52" s="196">
        <v>871.5</v>
      </c>
      <c r="O52" s="193">
        <v>0</v>
      </c>
      <c r="P52" s="196">
        <v>871.5</v>
      </c>
      <c r="Q52" s="173" t="s">
        <v>301</v>
      </c>
      <c r="R52" s="171" t="s">
        <v>529</v>
      </c>
    </row>
    <row r="53" spans="1:18" ht="78.75">
      <c r="A53" s="206" t="s">
        <v>408</v>
      </c>
      <c r="B53" s="188" t="s">
        <v>530</v>
      </c>
      <c r="C53" s="188" t="s">
        <v>397</v>
      </c>
      <c r="D53" s="188" t="s">
        <v>303</v>
      </c>
      <c r="E53" s="188" t="s">
        <v>303</v>
      </c>
      <c r="F53" s="171" t="s">
        <v>531</v>
      </c>
      <c r="G53" s="174" t="s">
        <v>532</v>
      </c>
      <c r="H53" s="190">
        <v>40301</v>
      </c>
      <c r="I53" s="190">
        <v>40303</v>
      </c>
      <c r="J53" s="190">
        <v>40296</v>
      </c>
      <c r="K53" s="188">
        <v>1</v>
      </c>
      <c r="L53" s="196">
        <v>0</v>
      </c>
      <c r="M53" s="188">
        <v>1</v>
      </c>
      <c r="N53" s="196">
        <v>4645</v>
      </c>
      <c r="O53" s="193">
        <v>0</v>
      </c>
      <c r="P53" s="196">
        <v>4645</v>
      </c>
      <c r="Q53" s="173" t="s">
        <v>301</v>
      </c>
      <c r="R53" s="197" t="s">
        <v>525</v>
      </c>
    </row>
    <row r="54" spans="1:18" ht="56.25">
      <c r="A54" s="206" t="s">
        <v>408</v>
      </c>
      <c r="B54" s="188" t="s">
        <v>533</v>
      </c>
      <c r="C54" s="188" t="s">
        <v>398</v>
      </c>
      <c r="D54" s="188" t="s">
        <v>303</v>
      </c>
      <c r="E54" s="188" t="s">
        <v>303</v>
      </c>
      <c r="F54" s="171" t="s">
        <v>534</v>
      </c>
      <c r="G54" s="174" t="s">
        <v>535</v>
      </c>
      <c r="H54" s="190">
        <v>40304</v>
      </c>
      <c r="I54" s="190">
        <v>40305</v>
      </c>
      <c r="J54" s="190">
        <v>40309</v>
      </c>
      <c r="K54" s="188">
        <v>1</v>
      </c>
      <c r="L54" s="196">
        <v>0</v>
      </c>
      <c r="M54" s="188">
        <v>1</v>
      </c>
      <c r="N54" s="196">
        <v>1690</v>
      </c>
      <c r="O54" s="193">
        <v>0</v>
      </c>
      <c r="P54" s="196">
        <v>1690</v>
      </c>
      <c r="Q54" s="173" t="s">
        <v>301</v>
      </c>
      <c r="R54" s="197" t="s">
        <v>525</v>
      </c>
    </row>
    <row r="55" spans="1:18" ht="94.5" customHeight="1">
      <c r="A55" s="206" t="s">
        <v>408</v>
      </c>
      <c r="B55" s="188" t="s">
        <v>537</v>
      </c>
      <c r="C55" s="188" t="s">
        <v>398</v>
      </c>
      <c r="D55" s="188" t="s">
        <v>303</v>
      </c>
      <c r="E55" s="188" t="s">
        <v>303</v>
      </c>
      <c r="F55" s="171" t="s">
        <v>536</v>
      </c>
      <c r="G55" s="174" t="s">
        <v>414</v>
      </c>
      <c r="H55" s="190">
        <v>40329</v>
      </c>
      <c r="I55" s="190">
        <v>40331</v>
      </c>
      <c r="J55" s="190">
        <v>40316</v>
      </c>
      <c r="K55" s="188">
        <v>1</v>
      </c>
      <c r="L55" s="196">
        <v>0</v>
      </c>
      <c r="M55" s="188">
        <v>1</v>
      </c>
      <c r="N55" s="196">
        <v>500</v>
      </c>
      <c r="O55" s="193">
        <v>0</v>
      </c>
      <c r="P55" s="196">
        <v>500</v>
      </c>
      <c r="Q55" s="173" t="s">
        <v>301</v>
      </c>
      <c r="R55" s="197" t="s">
        <v>525</v>
      </c>
    </row>
    <row r="56" spans="1:18" ht="94.5" customHeight="1">
      <c r="A56" s="206" t="s">
        <v>408</v>
      </c>
      <c r="B56" s="188" t="s">
        <v>539</v>
      </c>
      <c r="C56" s="188" t="s">
        <v>398</v>
      </c>
      <c r="D56" s="188" t="s">
        <v>303</v>
      </c>
      <c r="E56" s="188" t="s">
        <v>303</v>
      </c>
      <c r="F56" s="171" t="s">
        <v>538</v>
      </c>
      <c r="G56" s="174" t="s">
        <v>414</v>
      </c>
      <c r="H56" s="190">
        <v>40329</v>
      </c>
      <c r="I56" s="190">
        <v>40331</v>
      </c>
      <c r="J56" s="190">
        <v>40322</v>
      </c>
      <c r="K56" s="188">
        <v>1</v>
      </c>
      <c r="L56" s="196">
        <v>0</v>
      </c>
      <c r="M56" s="188">
        <v>1</v>
      </c>
      <c r="N56" s="196">
        <v>200</v>
      </c>
      <c r="O56" s="193">
        <v>0</v>
      </c>
      <c r="P56" s="196">
        <v>200</v>
      </c>
      <c r="Q56" s="173" t="s">
        <v>301</v>
      </c>
      <c r="R56" s="197" t="s">
        <v>525</v>
      </c>
    </row>
    <row r="57" spans="1:18" ht="203.25" customHeight="1">
      <c r="A57" s="206" t="s">
        <v>408</v>
      </c>
      <c r="B57" s="188" t="s">
        <v>545</v>
      </c>
      <c r="C57" s="188" t="s">
        <v>397</v>
      </c>
      <c r="D57" s="188" t="s">
        <v>303</v>
      </c>
      <c r="E57" s="188" t="s">
        <v>303</v>
      </c>
      <c r="F57" s="171" t="s">
        <v>543</v>
      </c>
      <c r="G57" s="174" t="s">
        <v>547</v>
      </c>
      <c r="H57" s="190">
        <v>40350</v>
      </c>
      <c r="I57" s="190">
        <v>40353</v>
      </c>
      <c r="J57" s="190">
        <v>40346</v>
      </c>
      <c r="K57" s="188">
        <v>1</v>
      </c>
      <c r="L57" s="196">
        <v>0</v>
      </c>
      <c r="M57" s="188">
        <v>1</v>
      </c>
      <c r="N57" s="196">
        <v>1079.7</v>
      </c>
      <c r="O57" s="193">
        <v>0</v>
      </c>
      <c r="P57" s="196">
        <v>1079.7</v>
      </c>
      <c r="Q57" s="173" t="s">
        <v>301</v>
      </c>
      <c r="R57" s="171" t="s">
        <v>544</v>
      </c>
    </row>
    <row r="58" spans="1:18" ht="229.5" customHeight="1">
      <c r="A58" s="206" t="s">
        <v>408</v>
      </c>
      <c r="B58" s="188" t="s">
        <v>546</v>
      </c>
      <c r="C58" s="188" t="s">
        <v>397</v>
      </c>
      <c r="D58" s="188" t="s">
        <v>303</v>
      </c>
      <c r="E58" s="188" t="s">
        <v>303</v>
      </c>
      <c r="F58" s="171" t="s">
        <v>543</v>
      </c>
      <c r="G58" s="174" t="s">
        <v>548</v>
      </c>
      <c r="H58" s="190">
        <v>40350</v>
      </c>
      <c r="I58" s="190">
        <v>40353</v>
      </c>
      <c r="J58" s="190">
        <v>40346</v>
      </c>
      <c r="K58" s="188">
        <v>1</v>
      </c>
      <c r="L58" s="196">
        <v>0</v>
      </c>
      <c r="M58" s="188">
        <v>1</v>
      </c>
      <c r="N58" s="196">
        <v>571.05</v>
      </c>
      <c r="O58" s="193">
        <v>0</v>
      </c>
      <c r="P58" s="196">
        <v>571.05</v>
      </c>
      <c r="Q58" s="173" t="s">
        <v>301</v>
      </c>
      <c r="R58" s="171" t="s">
        <v>544</v>
      </c>
    </row>
    <row r="59" spans="1:18" ht="157.5">
      <c r="A59" s="206" t="s">
        <v>408</v>
      </c>
      <c r="B59" s="188" t="s">
        <v>549</v>
      </c>
      <c r="C59" s="188" t="s">
        <v>397</v>
      </c>
      <c r="D59" s="188" t="s">
        <v>303</v>
      </c>
      <c r="E59" s="188" t="s">
        <v>303</v>
      </c>
      <c r="F59" s="171" t="s">
        <v>552</v>
      </c>
      <c r="G59" s="174" t="s">
        <v>550</v>
      </c>
      <c r="H59" s="190">
        <v>40406</v>
      </c>
      <c r="I59" s="190">
        <v>40409</v>
      </c>
      <c r="J59" s="190">
        <v>40400</v>
      </c>
      <c r="K59" s="188">
        <v>1</v>
      </c>
      <c r="L59" s="215">
        <v>1</v>
      </c>
      <c r="M59" s="188">
        <v>1</v>
      </c>
      <c r="N59" s="196">
        <v>1482.5</v>
      </c>
      <c r="O59" s="193">
        <v>0</v>
      </c>
      <c r="P59" s="196">
        <v>1482.5</v>
      </c>
      <c r="Q59" s="173" t="s">
        <v>301</v>
      </c>
      <c r="R59" s="171" t="s">
        <v>551</v>
      </c>
    </row>
    <row r="60" spans="1:18" ht="219.75" customHeight="1">
      <c r="A60" s="206" t="s">
        <v>408</v>
      </c>
      <c r="B60" s="188" t="s">
        <v>553</v>
      </c>
      <c r="C60" s="188" t="s">
        <v>397</v>
      </c>
      <c r="D60" s="188" t="s">
        <v>303</v>
      </c>
      <c r="E60" s="188" t="s">
        <v>303</v>
      </c>
      <c r="F60" s="171" t="s">
        <v>555</v>
      </c>
      <c r="G60" s="174" t="s">
        <v>554</v>
      </c>
      <c r="H60" s="190">
        <v>40455</v>
      </c>
      <c r="I60" s="190">
        <v>40459</v>
      </c>
      <c r="J60" s="190">
        <v>40452</v>
      </c>
      <c r="K60" s="188">
        <v>1</v>
      </c>
      <c r="L60" s="215">
        <v>1</v>
      </c>
      <c r="M60" s="188">
        <v>1</v>
      </c>
      <c r="N60" s="196">
        <v>6225.24</v>
      </c>
      <c r="O60" s="196">
        <v>6225.24</v>
      </c>
      <c r="P60" s="196">
        <v>6225.24</v>
      </c>
      <c r="Q60" s="173" t="s">
        <v>301</v>
      </c>
      <c r="R60" s="171" t="s">
        <v>562</v>
      </c>
    </row>
    <row r="61" spans="1:18" ht="131.25" customHeight="1">
      <c r="A61" s="206" t="s">
        <v>408</v>
      </c>
      <c r="B61" s="188" t="s">
        <v>564</v>
      </c>
      <c r="C61" s="188" t="s">
        <v>398</v>
      </c>
      <c r="D61" s="188" t="s">
        <v>303</v>
      </c>
      <c r="E61" s="188" t="s">
        <v>303</v>
      </c>
      <c r="F61" s="171" t="s">
        <v>565</v>
      </c>
      <c r="G61" s="174" t="s">
        <v>414</v>
      </c>
      <c r="H61" s="190">
        <v>40497</v>
      </c>
      <c r="I61" s="190">
        <v>40501</v>
      </c>
      <c r="J61" s="190">
        <v>40476</v>
      </c>
      <c r="K61" s="188">
        <v>1</v>
      </c>
      <c r="L61" s="215">
        <v>1</v>
      </c>
      <c r="M61" s="188">
        <v>1</v>
      </c>
      <c r="N61" s="196">
        <v>1800</v>
      </c>
      <c r="O61" s="196">
        <v>1800</v>
      </c>
      <c r="P61" s="196">
        <v>1800</v>
      </c>
      <c r="Q61" s="173" t="s">
        <v>301</v>
      </c>
      <c r="R61" s="171" t="s">
        <v>563</v>
      </c>
    </row>
    <row r="62" spans="1:18" ht="123.75">
      <c r="A62" s="206" t="s">
        <v>408</v>
      </c>
      <c r="B62" s="188" t="s">
        <v>567</v>
      </c>
      <c r="C62" s="188" t="s">
        <v>398</v>
      </c>
      <c r="D62" s="188" t="s">
        <v>303</v>
      </c>
      <c r="E62" s="188" t="s">
        <v>303</v>
      </c>
      <c r="F62" s="171" t="s">
        <v>568</v>
      </c>
      <c r="G62" s="174" t="s">
        <v>566</v>
      </c>
      <c r="H62" s="190">
        <v>40472</v>
      </c>
      <c r="I62" s="190">
        <v>40475</v>
      </c>
      <c r="J62" s="190">
        <v>40478</v>
      </c>
      <c r="K62" s="188">
        <v>1</v>
      </c>
      <c r="L62" s="215">
        <v>1</v>
      </c>
      <c r="M62" s="188">
        <v>1</v>
      </c>
      <c r="N62" s="196">
        <v>1100</v>
      </c>
      <c r="O62" s="196">
        <v>1100</v>
      </c>
      <c r="P62" s="196">
        <v>1100</v>
      </c>
      <c r="Q62" s="173" t="s">
        <v>301</v>
      </c>
      <c r="R62" s="171" t="s">
        <v>580</v>
      </c>
    </row>
    <row r="63" spans="1:18" ht="123.75">
      <c r="A63" s="206" t="s">
        <v>408</v>
      </c>
      <c r="B63" s="188" t="s">
        <v>569</v>
      </c>
      <c r="C63" s="188" t="s">
        <v>398</v>
      </c>
      <c r="D63" s="188" t="s">
        <v>303</v>
      </c>
      <c r="E63" s="188" t="s">
        <v>303</v>
      </c>
      <c r="F63" s="171" t="s">
        <v>568</v>
      </c>
      <c r="G63" s="174" t="s">
        <v>566</v>
      </c>
      <c r="H63" s="190">
        <v>40472</v>
      </c>
      <c r="I63" s="190">
        <v>40475</v>
      </c>
      <c r="J63" s="190">
        <v>40478</v>
      </c>
      <c r="K63" s="188">
        <v>1</v>
      </c>
      <c r="L63" s="215">
        <v>1</v>
      </c>
      <c r="M63" s="188">
        <v>1</v>
      </c>
      <c r="N63" s="196">
        <v>350</v>
      </c>
      <c r="O63" s="196">
        <v>350</v>
      </c>
      <c r="P63" s="196">
        <v>350</v>
      </c>
      <c r="Q63" s="173" t="s">
        <v>301</v>
      </c>
      <c r="R63" s="171" t="s">
        <v>570</v>
      </c>
    </row>
    <row r="64" spans="1:18" ht="87" customHeight="1">
      <c r="A64" s="179" t="s">
        <v>186</v>
      </c>
      <c r="B64" s="172"/>
      <c r="C64" s="180"/>
      <c r="D64" s="180"/>
      <c r="E64" s="172"/>
      <c r="F64" s="171" t="s">
        <v>336</v>
      </c>
      <c r="G64" s="172"/>
      <c r="H64" s="172"/>
      <c r="I64" s="172"/>
      <c r="J64" s="172"/>
      <c r="K64" s="222"/>
      <c r="L64" s="172"/>
      <c r="M64" s="222"/>
      <c r="N64" s="172"/>
      <c r="O64" s="172"/>
      <c r="P64" s="172"/>
      <c r="Q64" s="173" t="s">
        <v>324</v>
      </c>
      <c r="R64" s="175"/>
    </row>
    <row r="65" spans="1:18" ht="60" customHeight="1">
      <c r="A65" s="178" t="s">
        <v>10</v>
      </c>
      <c r="B65" s="177"/>
      <c r="C65" s="177"/>
      <c r="D65" s="177"/>
      <c r="E65" s="177"/>
      <c r="F65" s="177"/>
      <c r="G65" s="177"/>
      <c r="H65" s="177"/>
      <c r="I65" s="177"/>
      <c r="J65" s="177"/>
      <c r="K65" s="223"/>
      <c r="L65" s="177"/>
      <c r="M65" s="223"/>
      <c r="N65" s="177"/>
      <c r="O65" s="177"/>
      <c r="P65" s="177"/>
      <c r="Q65" s="207"/>
      <c r="R65" s="207"/>
    </row>
    <row r="66" spans="1:18" ht="96" customHeight="1">
      <c r="A66" s="187" t="s">
        <v>10</v>
      </c>
      <c r="B66" s="188" t="s">
        <v>774</v>
      </c>
      <c r="C66" s="188" t="s">
        <v>399</v>
      </c>
      <c r="D66" s="188" t="s">
        <v>303</v>
      </c>
      <c r="E66" s="188" t="s">
        <v>303</v>
      </c>
      <c r="F66" s="248" t="s">
        <v>761</v>
      </c>
      <c r="G66" s="248" t="s">
        <v>760</v>
      </c>
      <c r="H66" s="255">
        <v>38289</v>
      </c>
      <c r="I66" s="255">
        <v>40908</v>
      </c>
      <c r="J66" s="188" t="s">
        <v>303</v>
      </c>
      <c r="K66" s="188" t="s">
        <v>303</v>
      </c>
      <c r="L66" s="188" t="s">
        <v>303</v>
      </c>
      <c r="M66" s="188" t="s">
        <v>303</v>
      </c>
      <c r="N66" s="188" t="s">
        <v>303</v>
      </c>
      <c r="O66" s="196">
        <v>0</v>
      </c>
      <c r="P66" s="193">
        <v>10390.24</v>
      </c>
      <c r="Q66" s="249" t="s">
        <v>305</v>
      </c>
      <c r="R66" s="249" t="s">
        <v>303</v>
      </c>
    </row>
    <row r="67" spans="1:18" ht="144" customHeight="1">
      <c r="A67" s="187" t="s">
        <v>385</v>
      </c>
      <c r="B67" s="188" t="s">
        <v>392</v>
      </c>
      <c r="C67" s="188" t="s">
        <v>398</v>
      </c>
      <c r="D67" s="188" t="s">
        <v>303</v>
      </c>
      <c r="E67" s="188" t="s">
        <v>303</v>
      </c>
      <c r="F67" s="171" t="s">
        <v>386</v>
      </c>
      <c r="G67" s="188" t="s">
        <v>390</v>
      </c>
      <c r="H67" s="190">
        <v>39311</v>
      </c>
      <c r="I67" s="190">
        <v>39311</v>
      </c>
      <c r="J67" s="190">
        <v>39309</v>
      </c>
      <c r="K67" s="188">
        <v>1</v>
      </c>
      <c r="L67" s="196">
        <v>0</v>
      </c>
      <c r="M67" s="188">
        <v>1</v>
      </c>
      <c r="N67" s="196">
        <v>736.8</v>
      </c>
      <c r="O67" s="196">
        <v>0</v>
      </c>
      <c r="P67" s="196">
        <v>736.8</v>
      </c>
      <c r="Q67" s="173" t="s">
        <v>301</v>
      </c>
      <c r="R67" s="171" t="s">
        <v>388</v>
      </c>
    </row>
    <row r="68" spans="1:18" ht="144" customHeight="1">
      <c r="A68" s="187" t="s">
        <v>385</v>
      </c>
      <c r="B68" s="188" t="s">
        <v>391</v>
      </c>
      <c r="C68" s="188" t="s">
        <v>398</v>
      </c>
      <c r="D68" s="188" t="s">
        <v>303</v>
      </c>
      <c r="E68" s="188" t="s">
        <v>303</v>
      </c>
      <c r="F68" s="171" t="s">
        <v>387</v>
      </c>
      <c r="G68" s="188" t="s">
        <v>389</v>
      </c>
      <c r="H68" s="190">
        <v>39311</v>
      </c>
      <c r="I68" s="190">
        <v>39311</v>
      </c>
      <c r="J68" s="190">
        <v>39309</v>
      </c>
      <c r="K68" s="188">
        <v>1</v>
      </c>
      <c r="L68" s="196">
        <v>0</v>
      </c>
      <c r="M68" s="188">
        <v>1</v>
      </c>
      <c r="N68" s="196">
        <v>921</v>
      </c>
      <c r="O68" s="196">
        <v>0</v>
      </c>
      <c r="P68" s="196">
        <v>921</v>
      </c>
      <c r="Q68" s="173" t="s">
        <v>301</v>
      </c>
      <c r="R68" s="171" t="s">
        <v>388</v>
      </c>
    </row>
    <row r="69" spans="1:18" ht="192.75" customHeight="1">
      <c r="A69" s="187" t="s">
        <v>385</v>
      </c>
      <c r="B69" s="188" t="s">
        <v>337</v>
      </c>
      <c r="C69" s="188" t="s">
        <v>398</v>
      </c>
      <c r="D69" s="188" t="s">
        <v>303</v>
      </c>
      <c r="E69" s="188" t="s">
        <v>303</v>
      </c>
      <c r="F69" s="171" t="s">
        <v>338</v>
      </c>
      <c r="G69" s="188" t="s">
        <v>339</v>
      </c>
      <c r="H69" s="190">
        <v>39366</v>
      </c>
      <c r="I69" s="190">
        <v>39385</v>
      </c>
      <c r="J69" s="190">
        <v>39392</v>
      </c>
      <c r="K69" s="188">
        <v>2</v>
      </c>
      <c r="L69" s="196" t="s">
        <v>303</v>
      </c>
      <c r="M69" s="188">
        <v>2</v>
      </c>
      <c r="N69" s="196">
        <v>8735</v>
      </c>
      <c r="O69" s="196">
        <v>0</v>
      </c>
      <c r="P69" s="196">
        <v>8735</v>
      </c>
      <c r="Q69" s="173" t="s">
        <v>301</v>
      </c>
      <c r="R69" s="171" t="s">
        <v>340</v>
      </c>
    </row>
    <row r="70" spans="1:18" ht="107.25" customHeight="1">
      <c r="A70" s="187" t="s">
        <v>385</v>
      </c>
      <c r="B70" s="188" t="s">
        <v>393</v>
      </c>
      <c r="C70" s="188" t="s">
        <v>398</v>
      </c>
      <c r="D70" s="188" t="s">
        <v>303</v>
      </c>
      <c r="E70" s="188" t="s">
        <v>303</v>
      </c>
      <c r="F70" s="171" t="s">
        <v>394</v>
      </c>
      <c r="G70" s="188" t="s">
        <v>395</v>
      </c>
      <c r="H70" s="190">
        <v>39370</v>
      </c>
      <c r="I70" s="190">
        <v>39381</v>
      </c>
      <c r="J70" s="190">
        <v>39416</v>
      </c>
      <c r="K70" s="188">
        <v>1</v>
      </c>
      <c r="L70" s="196" t="s">
        <v>303</v>
      </c>
      <c r="M70" s="188">
        <v>1</v>
      </c>
      <c r="N70" s="196">
        <v>1161.22</v>
      </c>
      <c r="O70" s="196">
        <v>0</v>
      </c>
      <c r="P70" s="196">
        <v>1161.22</v>
      </c>
      <c r="Q70" s="173" t="s">
        <v>301</v>
      </c>
      <c r="R70" s="196">
        <v>0</v>
      </c>
    </row>
    <row r="71" spans="1:18" ht="135" customHeight="1">
      <c r="A71" s="187" t="s">
        <v>385</v>
      </c>
      <c r="B71" s="188" t="s">
        <v>429</v>
      </c>
      <c r="C71" s="188" t="s">
        <v>398</v>
      </c>
      <c r="D71" s="188" t="s">
        <v>303</v>
      </c>
      <c r="E71" s="188" t="s">
        <v>303</v>
      </c>
      <c r="F71" s="171" t="s">
        <v>435</v>
      </c>
      <c r="G71" s="188" t="s">
        <v>430</v>
      </c>
      <c r="H71" s="190">
        <v>39547</v>
      </c>
      <c r="I71" s="190">
        <v>39549</v>
      </c>
      <c r="J71" s="190">
        <v>39547</v>
      </c>
      <c r="K71" s="188">
        <v>1</v>
      </c>
      <c r="L71" s="196" t="s">
        <v>303</v>
      </c>
      <c r="M71" s="188">
        <v>1</v>
      </c>
      <c r="N71" s="196">
        <v>1372.5</v>
      </c>
      <c r="O71" s="196">
        <v>0</v>
      </c>
      <c r="P71" s="196">
        <v>1372.5</v>
      </c>
      <c r="Q71" s="173" t="s">
        <v>301</v>
      </c>
      <c r="R71" s="208" t="s">
        <v>438</v>
      </c>
    </row>
    <row r="72" spans="1:18" ht="141" customHeight="1">
      <c r="A72" s="187" t="s">
        <v>385</v>
      </c>
      <c r="B72" s="188" t="s">
        <v>431</v>
      </c>
      <c r="C72" s="188" t="s">
        <v>398</v>
      </c>
      <c r="D72" s="188" t="s">
        <v>303</v>
      </c>
      <c r="E72" s="188" t="s">
        <v>303</v>
      </c>
      <c r="F72" s="171" t="s">
        <v>436</v>
      </c>
      <c r="G72" s="188" t="s">
        <v>432</v>
      </c>
      <c r="H72" s="190">
        <v>39547</v>
      </c>
      <c r="I72" s="190">
        <v>39549</v>
      </c>
      <c r="J72" s="190">
        <v>39547</v>
      </c>
      <c r="K72" s="188">
        <v>1</v>
      </c>
      <c r="L72" s="196" t="s">
        <v>303</v>
      </c>
      <c r="M72" s="188">
        <v>1</v>
      </c>
      <c r="N72" s="196">
        <v>1372.5</v>
      </c>
      <c r="O72" s="196">
        <v>0</v>
      </c>
      <c r="P72" s="196">
        <v>1372.5</v>
      </c>
      <c r="Q72" s="173" t="s">
        <v>301</v>
      </c>
      <c r="R72" s="208" t="s">
        <v>438</v>
      </c>
    </row>
    <row r="73" spans="1:18" ht="112.5" customHeight="1">
      <c r="A73" s="187" t="s">
        <v>385</v>
      </c>
      <c r="B73" s="188" t="s">
        <v>433</v>
      </c>
      <c r="C73" s="188" t="s">
        <v>398</v>
      </c>
      <c r="D73" s="188" t="s">
        <v>303</v>
      </c>
      <c r="E73" s="188" t="s">
        <v>303</v>
      </c>
      <c r="F73" s="171" t="s">
        <v>437</v>
      </c>
      <c r="G73" s="188" t="s">
        <v>434</v>
      </c>
      <c r="H73" s="190">
        <v>39547</v>
      </c>
      <c r="I73" s="190">
        <v>39549</v>
      </c>
      <c r="J73" s="190">
        <v>39547</v>
      </c>
      <c r="K73" s="188">
        <v>1</v>
      </c>
      <c r="L73" s="196" t="s">
        <v>303</v>
      </c>
      <c r="M73" s="188">
        <v>1</v>
      </c>
      <c r="N73" s="196">
        <v>1372.5</v>
      </c>
      <c r="O73" s="196">
        <v>0</v>
      </c>
      <c r="P73" s="196">
        <v>1372.5</v>
      </c>
      <c r="Q73" s="173" t="s">
        <v>301</v>
      </c>
      <c r="R73" s="208" t="s">
        <v>438</v>
      </c>
    </row>
    <row r="74" spans="1:18" ht="172.5" customHeight="1">
      <c r="A74" s="187" t="s">
        <v>462</v>
      </c>
      <c r="B74" s="188" t="s">
        <v>463</v>
      </c>
      <c r="C74" s="188" t="s">
        <v>398</v>
      </c>
      <c r="D74" s="188" t="s">
        <v>303</v>
      </c>
      <c r="E74" s="188" t="s">
        <v>303</v>
      </c>
      <c r="F74" s="171" t="s">
        <v>467</v>
      </c>
      <c r="G74" s="188" t="s">
        <v>465</v>
      </c>
      <c r="H74" s="190">
        <v>39891</v>
      </c>
      <c r="I74" s="190">
        <v>39892</v>
      </c>
      <c r="J74" s="190">
        <v>39892</v>
      </c>
      <c r="K74" s="188">
        <v>1</v>
      </c>
      <c r="L74" s="196" t="s">
        <v>303</v>
      </c>
      <c r="M74" s="188">
        <v>1</v>
      </c>
      <c r="N74" s="196">
        <v>1290</v>
      </c>
      <c r="O74" s="196">
        <v>0</v>
      </c>
      <c r="P74" s="196">
        <v>1290</v>
      </c>
      <c r="Q74" s="173" t="s">
        <v>301</v>
      </c>
      <c r="R74" s="171" t="s">
        <v>468</v>
      </c>
    </row>
    <row r="75" spans="1:18" ht="177.75" customHeight="1">
      <c r="A75" s="187" t="s">
        <v>462</v>
      </c>
      <c r="B75" s="188" t="s">
        <v>464</v>
      </c>
      <c r="C75" s="188" t="s">
        <v>398</v>
      </c>
      <c r="D75" s="188" t="s">
        <v>303</v>
      </c>
      <c r="E75" s="188" t="s">
        <v>303</v>
      </c>
      <c r="F75" s="171" t="s">
        <v>469</v>
      </c>
      <c r="G75" s="188" t="s">
        <v>466</v>
      </c>
      <c r="H75" s="190">
        <v>39891</v>
      </c>
      <c r="I75" s="190">
        <v>39892</v>
      </c>
      <c r="J75" s="190">
        <v>39892</v>
      </c>
      <c r="K75" s="188">
        <v>1</v>
      </c>
      <c r="L75" s="196" t="s">
        <v>303</v>
      </c>
      <c r="M75" s="188">
        <v>1</v>
      </c>
      <c r="N75" s="196">
        <v>1290</v>
      </c>
      <c r="O75" s="196">
        <v>0</v>
      </c>
      <c r="P75" s="196">
        <v>1290</v>
      </c>
      <c r="Q75" s="173" t="s">
        <v>301</v>
      </c>
      <c r="R75" s="171" t="s">
        <v>468</v>
      </c>
    </row>
    <row r="76" spans="1:18" ht="146.25">
      <c r="A76" s="187" t="s">
        <v>462</v>
      </c>
      <c r="B76" s="188" t="s">
        <v>470</v>
      </c>
      <c r="C76" s="188" t="s">
        <v>398</v>
      </c>
      <c r="D76" s="188" t="s">
        <v>303</v>
      </c>
      <c r="E76" s="188" t="s">
        <v>303</v>
      </c>
      <c r="F76" s="171" t="s">
        <v>471</v>
      </c>
      <c r="G76" s="188" t="s">
        <v>472</v>
      </c>
      <c r="H76" s="190">
        <v>39951</v>
      </c>
      <c r="I76" s="190">
        <v>39953</v>
      </c>
      <c r="J76" s="190">
        <v>39961</v>
      </c>
      <c r="K76" s="188">
        <v>1</v>
      </c>
      <c r="L76" s="196" t="s">
        <v>303</v>
      </c>
      <c r="M76" s="188">
        <v>1</v>
      </c>
      <c r="N76" s="196">
        <v>744.9</v>
      </c>
      <c r="O76" s="196">
        <v>0</v>
      </c>
      <c r="P76" s="196">
        <v>744.9</v>
      </c>
      <c r="Q76" s="173" t="s">
        <v>301</v>
      </c>
      <c r="R76" s="197" t="s">
        <v>473</v>
      </c>
    </row>
    <row r="77" spans="1:18" ht="165" customHeight="1">
      <c r="A77" s="187" t="s">
        <v>462</v>
      </c>
      <c r="B77" s="188" t="s">
        <v>474</v>
      </c>
      <c r="C77" s="188" t="s">
        <v>398</v>
      </c>
      <c r="D77" s="188" t="s">
        <v>303</v>
      </c>
      <c r="E77" s="188" t="s">
        <v>303</v>
      </c>
      <c r="F77" s="171" t="s">
        <v>475</v>
      </c>
      <c r="G77" s="188" t="s">
        <v>472</v>
      </c>
      <c r="H77" s="190" t="s">
        <v>476</v>
      </c>
      <c r="I77" s="190">
        <v>39994</v>
      </c>
      <c r="J77" s="190">
        <v>40010</v>
      </c>
      <c r="K77" s="188">
        <v>1</v>
      </c>
      <c r="L77" s="196" t="s">
        <v>303</v>
      </c>
      <c r="M77" s="188">
        <v>1</v>
      </c>
      <c r="N77" s="196">
        <v>5000</v>
      </c>
      <c r="O77" s="196">
        <v>0</v>
      </c>
      <c r="P77" s="196">
        <v>5000</v>
      </c>
      <c r="Q77" s="173" t="s">
        <v>301</v>
      </c>
      <c r="R77" s="197" t="s">
        <v>477</v>
      </c>
    </row>
    <row r="78" spans="1:18" ht="51.75" customHeight="1">
      <c r="A78" s="106" t="s">
        <v>186</v>
      </c>
      <c r="B78" s="172"/>
      <c r="C78" s="103"/>
      <c r="D78" s="103"/>
      <c r="E78" s="172"/>
      <c r="F78" s="171" t="s">
        <v>341</v>
      </c>
      <c r="G78" s="172"/>
      <c r="H78" s="172"/>
      <c r="I78" s="172"/>
      <c r="J78" s="172"/>
      <c r="K78" s="222"/>
      <c r="L78" s="172"/>
      <c r="M78" s="222"/>
      <c r="N78" s="172"/>
      <c r="O78" s="172"/>
      <c r="P78" s="172"/>
      <c r="Q78" s="173" t="s">
        <v>324</v>
      </c>
      <c r="R78" s="175"/>
    </row>
    <row r="79" spans="1:18" ht="60" customHeight="1">
      <c r="A79" s="4" t="s">
        <v>11</v>
      </c>
      <c r="B79" s="103"/>
      <c r="C79" s="103"/>
      <c r="D79" s="103"/>
      <c r="E79" s="103"/>
      <c r="F79" s="103"/>
      <c r="G79" s="103"/>
      <c r="H79" s="104"/>
      <c r="I79" s="104"/>
      <c r="J79" s="104"/>
      <c r="K79" s="218"/>
      <c r="L79" s="104"/>
      <c r="M79" s="218"/>
      <c r="N79" s="104"/>
      <c r="O79" s="104"/>
      <c r="P79" s="104"/>
      <c r="Q79" s="97"/>
      <c r="R79" s="97"/>
    </row>
    <row r="80" spans="1:18" ht="91.5" customHeight="1">
      <c r="A80" s="187" t="s">
        <v>11</v>
      </c>
      <c r="B80" s="188" t="s">
        <v>774</v>
      </c>
      <c r="C80" s="188" t="s">
        <v>399</v>
      </c>
      <c r="D80" s="188" t="s">
        <v>303</v>
      </c>
      <c r="E80" s="188" t="s">
        <v>303</v>
      </c>
      <c r="F80" s="248" t="s">
        <v>761</v>
      </c>
      <c r="G80" s="248" t="s">
        <v>760</v>
      </c>
      <c r="H80" s="190">
        <v>38473</v>
      </c>
      <c r="I80" s="255">
        <v>38289</v>
      </c>
      <c r="J80" s="255">
        <v>40908</v>
      </c>
      <c r="K80" s="188" t="s">
        <v>303</v>
      </c>
      <c r="L80" s="188" t="s">
        <v>303</v>
      </c>
      <c r="M80" s="188" t="s">
        <v>303</v>
      </c>
      <c r="N80" s="188" t="s">
        <v>303</v>
      </c>
      <c r="O80" s="188" t="s">
        <v>303</v>
      </c>
      <c r="P80" s="196">
        <v>0</v>
      </c>
      <c r="Q80" s="249" t="s">
        <v>305</v>
      </c>
      <c r="R80" s="249" t="s">
        <v>303</v>
      </c>
    </row>
    <row r="81" spans="1:18" ht="51" customHeight="1">
      <c r="A81" s="187" t="s">
        <v>478</v>
      </c>
      <c r="B81" s="188" t="s">
        <v>342</v>
      </c>
      <c r="C81" s="188" t="s">
        <v>398</v>
      </c>
      <c r="D81" s="188" t="s">
        <v>303</v>
      </c>
      <c r="E81" s="188" t="s">
        <v>303</v>
      </c>
      <c r="F81" s="171" t="s">
        <v>575</v>
      </c>
      <c r="G81" s="188" t="s">
        <v>343</v>
      </c>
      <c r="H81" s="190">
        <v>39902</v>
      </c>
      <c r="I81" s="190">
        <v>39933</v>
      </c>
      <c r="J81" s="190">
        <v>39958</v>
      </c>
      <c r="K81" s="188">
        <v>4</v>
      </c>
      <c r="L81" s="196" t="s">
        <v>303</v>
      </c>
      <c r="M81" s="188">
        <v>4</v>
      </c>
      <c r="N81" s="196">
        <v>32000</v>
      </c>
      <c r="O81" s="196">
        <v>0</v>
      </c>
      <c r="P81" s="196">
        <v>32000</v>
      </c>
      <c r="Q81" s="173" t="s">
        <v>301</v>
      </c>
      <c r="R81" s="197" t="s">
        <v>344</v>
      </c>
    </row>
    <row r="82" spans="1:18" ht="66" customHeight="1">
      <c r="A82" s="187" t="s">
        <v>478</v>
      </c>
      <c r="B82" s="188" t="s">
        <v>573</v>
      </c>
      <c r="C82" s="188" t="s">
        <v>397</v>
      </c>
      <c r="D82" s="188" t="s">
        <v>303</v>
      </c>
      <c r="E82" s="188" t="s">
        <v>303</v>
      </c>
      <c r="F82" s="171" t="s">
        <v>574</v>
      </c>
      <c r="G82" s="188" t="s">
        <v>571</v>
      </c>
      <c r="H82" s="190">
        <v>40368</v>
      </c>
      <c r="I82" s="190">
        <v>40518</v>
      </c>
      <c r="J82" s="190">
        <v>40525</v>
      </c>
      <c r="K82" s="188">
        <v>2</v>
      </c>
      <c r="L82" s="215">
        <v>2</v>
      </c>
      <c r="M82" s="188">
        <v>2</v>
      </c>
      <c r="N82" s="196">
        <v>26068</v>
      </c>
      <c r="O82" s="196">
        <v>26068</v>
      </c>
      <c r="P82" s="196">
        <v>26068</v>
      </c>
      <c r="Q82" s="173" t="s">
        <v>301</v>
      </c>
      <c r="R82" s="197" t="s">
        <v>572</v>
      </c>
    </row>
    <row r="83" spans="1:18" ht="147" customHeight="1">
      <c r="A83" s="187" t="s">
        <v>478</v>
      </c>
      <c r="B83" s="188" t="s">
        <v>577</v>
      </c>
      <c r="C83" s="188" t="s">
        <v>397</v>
      </c>
      <c r="D83" s="188" t="s">
        <v>303</v>
      </c>
      <c r="E83" s="188" t="s">
        <v>303</v>
      </c>
      <c r="F83" s="171" t="s">
        <v>576</v>
      </c>
      <c r="G83" s="188" t="s">
        <v>578</v>
      </c>
      <c r="H83" s="190">
        <v>40469</v>
      </c>
      <c r="I83" s="190">
        <v>40479</v>
      </c>
      <c r="J83" s="190">
        <v>40466</v>
      </c>
      <c r="K83" s="188">
        <v>1</v>
      </c>
      <c r="L83" s="215">
        <v>1</v>
      </c>
      <c r="M83" s="188">
        <v>1</v>
      </c>
      <c r="N83" s="196">
        <v>6700</v>
      </c>
      <c r="O83" s="196">
        <v>6750</v>
      </c>
      <c r="P83" s="196">
        <v>6700</v>
      </c>
      <c r="Q83" s="173" t="s">
        <v>301</v>
      </c>
      <c r="R83" s="197" t="s">
        <v>579</v>
      </c>
    </row>
    <row r="84" spans="1:18" ht="254.25" customHeight="1">
      <c r="A84" s="199" t="s">
        <v>479</v>
      </c>
      <c r="B84" s="200" t="s">
        <v>345</v>
      </c>
      <c r="C84" s="200" t="s">
        <v>399</v>
      </c>
      <c r="D84" s="200" t="s">
        <v>481</v>
      </c>
      <c r="E84" s="200" t="s">
        <v>480</v>
      </c>
      <c r="F84" s="201" t="s">
        <v>346</v>
      </c>
      <c r="G84" s="200" t="s">
        <v>347</v>
      </c>
      <c r="H84" s="202">
        <v>40044</v>
      </c>
      <c r="I84" s="202">
        <v>40074</v>
      </c>
      <c r="J84" s="202">
        <v>40066</v>
      </c>
      <c r="K84" s="200">
        <v>1</v>
      </c>
      <c r="L84" s="217" t="s">
        <v>303</v>
      </c>
      <c r="M84" s="200">
        <v>1</v>
      </c>
      <c r="N84" s="203">
        <f>(2845*30)-0.15</f>
        <v>85349.85</v>
      </c>
      <c r="O84" s="203">
        <v>0</v>
      </c>
      <c r="P84" s="203">
        <f>(2845*30)-0.15</f>
        <v>85349.85</v>
      </c>
      <c r="Q84" s="204" t="s">
        <v>301</v>
      </c>
      <c r="R84" s="205" t="s">
        <v>348</v>
      </c>
    </row>
    <row r="85" spans="1:18" ht="266.25" customHeight="1">
      <c r="A85" s="206" t="s">
        <v>479</v>
      </c>
      <c r="B85" s="188" t="s">
        <v>581</v>
      </c>
      <c r="C85" s="188" t="s">
        <v>399</v>
      </c>
      <c r="D85" s="188" t="s">
        <v>585</v>
      </c>
      <c r="E85" s="188" t="s">
        <v>584</v>
      </c>
      <c r="F85" s="171" t="s">
        <v>583</v>
      </c>
      <c r="G85" s="188" t="s">
        <v>582</v>
      </c>
      <c r="H85" s="190">
        <v>40378</v>
      </c>
      <c r="I85" s="190">
        <v>40409</v>
      </c>
      <c r="J85" s="190">
        <v>40452</v>
      </c>
      <c r="K85" s="188">
        <v>1</v>
      </c>
      <c r="L85" s="215">
        <v>1</v>
      </c>
      <c r="M85" s="188">
        <v>1</v>
      </c>
      <c r="N85" s="196">
        <v>120750</v>
      </c>
      <c r="O85" s="196">
        <v>120750</v>
      </c>
      <c r="P85" s="196">
        <v>120750</v>
      </c>
      <c r="Q85" s="173" t="s">
        <v>301</v>
      </c>
      <c r="R85" s="197" t="s">
        <v>587</v>
      </c>
    </row>
    <row r="86" spans="1:18" ht="72" customHeight="1">
      <c r="A86" s="206" t="s">
        <v>479</v>
      </c>
      <c r="B86" s="188" t="s">
        <v>589</v>
      </c>
      <c r="C86" s="188" t="s">
        <v>399</v>
      </c>
      <c r="D86" s="188" t="s">
        <v>591</v>
      </c>
      <c r="E86" s="188" t="s">
        <v>590</v>
      </c>
      <c r="F86" s="171" t="s">
        <v>588</v>
      </c>
      <c r="G86" s="188" t="s">
        <v>571</v>
      </c>
      <c r="H86" s="190">
        <v>40403</v>
      </c>
      <c r="I86" s="190">
        <v>40543</v>
      </c>
      <c r="J86" s="190">
        <v>40519</v>
      </c>
      <c r="K86" s="188">
        <v>4</v>
      </c>
      <c r="L86" s="215">
        <v>2</v>
      </c>
      <c r="M86" s="188">
        <v>2</v>
      </c>
      <c r="N86" s="196">
        <v>115227.20000000001</v>
      </c>
      <c r="O86" s="196">
        <v>42299.78</v>
      </c>
      <c r="P86" s="196">
        <v>72927.42000000001</v>
      </c>
      <c r="Q86" s="173" t="s">
        <v>592</v>
      </c>
      <c r="R86" s="173" t="s">
        <v>592</v>
      </c>
    </row>
    <row r="87" spans="1:18" ht="38.25">
      <c r="A87" s="181" t="s">
        <v>186</v>
      </c>
      <c r="B87" s="182"/>
      <c r="C87" s="177"/>
      <c r="D87" s="177"/>
      <c r="E87" s="182"/>
      <c r="F87" s="183" t="s">
        <v>586</v>
      </c>
      <c r="G87" s="182"/>
      <c r="H87" s="182"/>
      <c r="I87" s="182"/>
      <c r="J87" s="182"/>
      <c r="K87" s="224"/>
      <c r="L87" s="182"/>
      <c r="M87" s="224"/>
      <c r="N87" s="182"/>
      <c r="O87" s="182"/>
      <c r="P87" s="182"/>
      <c r="Q87" s="184" t="s">
        <v>349</v>
      </c>
      <c r="R87" s="185"/>
    </row>
    <row r="88" spans="1:18" ht="39" customHeight="1">
      <c r="A88" s="106" t="s">
        <v>186</v>
      </c>
      <c r="B88" s="172"/>
      <c r="C88" s="103"/>
      <c r="D88" s="103"/>
      <c r="E88" s="172"/>
      <c r="F88" s="171" t="s">
        <v>350</v>
      </c>
      <c r="G88" s="172"/>
      <c r="H88" s="172"/>
      <c r="I88" s="172"/>
      <c r="J88" s="172"/>
      <c r="K88" s="222"/>
      <c r="L88" s="172"/>
      <c r="M88" s="222"/>
      <c r="N88" s="172"/>
      <c r="O88" s="172"/>
      <c r="P88" s="172"/>
      <c r="Q88" s="174" t="s">
        <v>349</v>
      </c>
      <c r="R88" s="175"/>
    </row>
    <row r="89" spans="1:18" ht="39" customHeight="1">
      <c r="A89" s="106" t="s">
        <v>186</v>
      </c>
      <c r="B89" s="172"/>
      <c r="C89" s="103"/>
      <c r="D89" s="103"/>
      <c r="E89" s="172"/>
      <c r="F89" s="171" t="s">
        <v>351</v>
      </c>
      <c r="G89" s="172"/>
      <c r="H89" s="172"/>
      <c r="I89" s="172"/>
      <c r="J89" s="172"/>
      <c r="K89" s="222"/>
      <c r="L89" s="172"/>
      <c r="M89" s="222"/>
      <c r="N89" s="172"/>
      <c r="O89" s="172"/>
      <c r="P89" s="172"/>
      <c r="Q89" s="173" t="s">
        <v>324</v>
      </c>
      <c r="R89" s="175"/>
    </row>
    <row r="90" spans="1:18" ht="35.25" customHeight="1">
      <c r="A90" s="4" t="s">
        <v>12</v>
      </c>
      <c r="B90" s="103"/>
      <c r="C90" s="103"/>
      <c r="D90" s="103"/>
      <c r="E90" s="103"/>
      <c r="F90" s="103"/>
      <c r="G90" s="103"/>
      <c r="H90" s="104"/>
      <c r="I90" s="104"/>
      <c r="J90" s="104"/>
      <c r="K90" s="218"/>
      <c r="L90" s="104"/>
      <c r="M90" s="218"/>
      <c r="N90" s="104"/>
      <c r="O90" s="104"/>
      <c r="P90" s="104"/>
      <c r="Q90" s="97"/>
      <c r="R90" s="97"/>
    </row>
    <row r="91" spans="1:18" ht="90.75" customHeight="1">
      <c r="A91" s="187" t="s">
        <v>12</v>
      </c>
      <c r="B91" s="188" t="s">
        <v>774</v>
      </c>
      <c r="C91" s="188" t="s">
        <v>399</v>
      </c>
      <c r="D91" s="188" t="s">
        <v>303</v>
      </c>
      <c r="E91" s="188" t="s">
        <v>303</v>
      </c>
      <c r="F91" s="248" t="s">
        <v>761</v>
      </c>
      <c r="G91" s="248" t="s">
        <v>760</v>
      </c>
      <c r="H91" s="190">
        <v>38473</v>
      </c>
      <c r="I91" s="255">
        <v>38289</v>
      </c>
      <c r="J91" s="255">
        <v>40908</v>
      </c>
      <c r="K91" s="188" t="s">
        <v>303</v>
      </c>
      <c r="L91" s="188" t="s">
        <v>303</v>
      </c>
      <c r="M91" s="188" t="s">
        <v>303</v>
      </c>
      <c r="N91" s="188" t="s">
        <v>303</v>
      </c>
      <c r="O91" s="188" t="s">
        <v>303</v>
      </c>
      <c r="P91" s="193">
        <v>11487.02</v>
      </c>
      <c r="Q91" s="249" t="s">
        <v>305</v>
      </c>
      <c r="R91" s="249" t="s">
        <v>303</v>
      </c>
    </row>
    <row r="92" spans="1:18" ht="78" customHeight="1">
      <c r="A92" s="187" t="s">
        <v>593</v>
      </c>
      <c r="B92" s="188" t="s">
        <v>594</v>
      </c>
      <c r="C92" s="188" t="s">
        <v>399</v>
      </c>
      <c r="D92" s="188" t="s">
        <v>596</v>
      </c>
      <c r="E92" s="188" t="s">
        <v>595</v>
      </c>
      <c r="F92" s="171" t="s">
        <v>597</v>
      </c>
      <c r="G92" s="188" t="s">
        <v>598</v>
      </c>
      <c r="H92" s="190">
        <v>40434</v>
      </c>
      <c r="I92" s="190">
        <v>40602</v>
      </c>
      <c r="J92" s="190">
        <v>40528</v>
      </c>
      <c r="K92" s="188">
        <v>2</v>
      </c>
      <c r="L92" s="215">
        <v>1</v>
      </c>
      <c r="M92" s="188">
        <v>1</v>
      </c>
      <c r="N92" s="196">
        <v>64810.68</v>
      </c>
      <c r="O92" s="196">
        <v>25285.38</v>
      </c>
      <c r="P92" s="196">
        <v>39525.3</v>
      </c>
      <c r="Q92" s="173" t="s">
        <v>305</v>
      </c>
      <c r="R92" s="173" t="s">
        <v>305</v>
      </c>
    </row>
    <row r="93" spans="1:18" ht="254.25" customHeight="1">
      <c r="A93" s="187" t="s">
        <v>482</v>
      </c>
      <c r="B93" s="188" t="s">
        <v>345</v>
      </c>
      <c r="C93" s="188" t="s">
        <v>399</v>
      </c>
      <c r="D93" s="188" t="s">
        <v>481</v>
      </c>
      <c r="E93" s="188" t="s">
        <v>480</v>
      </c>
      <c r="F93" s="171" t="s">
        <v>352</v>
      </c>
      <c r="G93" s="188" t="s">
        <v>347</v>
      </c>
      <c r="H93" s="190">
        <v>40044</v>
      </c>
      <c r="I93" s="190">
        <v>40074</v>
      </c>
      <c r="J93" s="190">
        <v>40066</v>
      </c>
      <c r="K93" s="188">
        <v>1</v>
      </c>
      <c r="L93" s="196">
        <v>0</v>
      </c>
      <c r="M93" s="188">
        <v>1</v>
      </c>
      <c r="N93" s="196">
        <v>11380</v>
      </c>
      <c r="O93" s="196">
        <v>0</v>
      </c>
      <c r="P93" s="196">
        <v>11380</v>
      </c>
      <c r="Q93" s="173" t="s">
        <v>301</v>
      </c>
      <c r="R93" s="197" t="s">
        <v>353</v>
      </c>
    </row>
    <row r="94" spans="1:18" ht="76.5" customHeight="1">
      <c r="A94" s="187" t="s">
        <v>482</v>
      </c>
      <c r="B94" s="188" t="s">
        <v>354</v>
      </c>
      <c r="C94" s="188" t="s">
        <v>398</v>
      </c>
      <c r="D94" s="188" t="s">
        <v>303</v>
      </c>
      <c r="E94" s="188" t="s">
        <v>303</v>
      </c>
      <c r="F94" s="171" t="s">
        <v>523</v>
      </c>
      <c r="G94" s="188" t="s">
        <v>355</v>
      </c>
      <c r="H94" s="190">
        <v>40107</v>
      </c>
      <c r="I94" s="190">
        <v>40109</v>
      </c>
      <c r="J94" s="190">
        <v>40073</v>
      </c>
      <c r="K94" s="188">
        <v>1</v>
      </c>
      <c r="L94" s="196">
        <v>0</v>
      </c>
      <c r="M94" s="188">
        <v>1</v>
      </c>
      <c r="N94" s="196">
        <v>16150</v>
      </c>
      <c r="O94" s="196">
        <v>0</v>
      </c>
      <c r="P94" s="196">
        <v>16150</v>
      </c>
      <c r="Q94" s="173" t="s">
        <v>301</v>
      </c>
      <c r="R94" s="197" t="s">
        <v>356</v>
      </c>
    </row>
    <row r="95" spans="1:18" ht="87" customHeight="1">
      <c r="A95" s="187" t="s">
        <v>482</v>
      </c>
      <c r="B95" s="188" t="s">
        <v>357</v>
      </c>
      <c r="C95" s="188" t="s">
        <v>398</v>
      </c>
      <c r="D95" s="188" t="s">
        <v>303</v>
      </c>
      <c r="E95" s="188" t="s">
        <v>303</v>
      </c>
      <c r="F95" s="171" t="s">
        <v>524</v>
      </c>
      <c r="G95" s="188" t="s">
        <v>355</v>
      </c>
      <c r="H95" s="190">
        <v>40107</v>
      </c>
      <c r="I95" s="190">
        <v>40109</v>
      </c>
      <c r="J95" s="190">
        <v>40086</v>
      </c>
      <c r="K95" s="188">
        <v>1</v>
      </c>
      <c r="L95" s="196">
        <v>0</v>
      </c>
      <c r="M95" s="188">
        <v>1</v>
      </c>
      <c r="N95" s="196">
        <v>7125</v>
      </c>
      <c r="O95" s="196">
        <v>0</v>
      </c>
      <c r="P95" s="196">
        <v>7125</v>
      </c>
      <c r="Q95" s="173" t="s">
        <v>301</v>
      </c>
      <c r="R95" s="197" t="s">
        <v>358</v>
      </c>
    </row>
    <row r="96" spans="1:18" ht="87" customHeight="1">
      <c r="A96" s="198" t="s">
        <v>482</v>
      </c>
      <c r="B96" s="188" t="s">
        <v>600</v>
      </c>
      <c r="C96" s="188" t="s">
        <v>398</v>
      </c>
      <c r="D96" s="188" t="s">
        <v>303</v>
      </c>
      <c r="E96" s="188" t="s">
        <v>303</v>
      </c>
      <c r="F96" s="171" t="s">
        <v>599</v>
      </c>
      <c r="G96" s="188" t="s">
        <v>601</v>
      </c>
      <c r="H96" s="190">
        <v>40309</v>
      </c>
      <c r="I96" s="190">
        <v>40310</v>
      </c>
      <c r="J96" s="190">
        <v>40315</v>
      </c>
      <c r="K96" s="188">
        <v>1</v>
      </c>
      <c r="L96" s="196">
        <v>0</v>
      </c>
      <c r="M96" s="188">
        <v>1</v>
      </c>
      <c r="N96" s="196">
        <v>495</v>
      </c>
      <c r="O96" s="196">
        <v>0</v>
      </c>
      <c r="P96" s="196">
        <v>495</v>
      </c>
      <c r="Q96" s="173" t="s">
        <v>301</v>
      </c>
      <c r="R96" s="197" t="s">
        <v>602</v>
      </c>
    </row>
    <row r="97" spans="1:18" ht="45" customHeight="1">
      <c r="A97" s="106" t="s">
        <v>186</v>
      </c>
      <c r="B97" s="182"/>
      <c r="C97" s="177"/>
      <c r="D97" s="177"/>
      <c r="E97" s="182"/>
      <c r="F97" s="183" t="s">
        <v>359</v>
      </c>
      <c r="G97" s="182"/>
      <c r="H97" s="182"/>
      <c r="I97" s="182"/>
      <c r="J97" s="182"/>
      <c r="K97" s="224"/>
      <c r="L97" s="224"/>
      <c r="M97" s="224"/>
      <c r="N97" s="182"/>
      <c r="O97" s="182"/>
      <c r="P97" s="182"/>
      <c r="Q97" s="184" t="s">
        <v>349</v>
      </c>
      <c r="R97" s="185"/>
    </row>
    <row r="98" spans="1:18" ht="45" customHeight="1">
      <c r="A98" s="106" t="s">
        <v>186</v>
      </c>
      <c r="B98" s="172"/>
      <c r="C98" s="103"/>
      <c r="D98" s="103"/>
      <c r="E98" s="172"/>
      <c r="F98" s="171" t="s">
        <v>360</v>
      </c>
      <c r="G98" s="172"/>
      <c r="H98" s="172"/>
      <c r="I98" s="172"/>
      <c r="J98" s="172"/>
      <c r="K98" s="222"/>
      <c r="L98" s="222"/>
      <c r="M98" s="222"/>
      <c r="N98" s="172"/>
      <c r="O98" s="172"/>
      <c r="P98" s="172"/>
      <c r="Q98" s="174" t="s">
        <v>349</v>
      </c>
      <c r="R98" s="175"/>
    </row>
    <row r="99" spans="1:18" ht="21" customHeight="1">
      <c r="A99" s="313" t="s">
        <v>136</v>
      </c>
      <c r="B99" s="313"/>
      <c r="C99" s="313"/>
      <c r="D99" s="313"/>
      <c r="E99" s="313"/>
      <c r="F99" s="313"/>
      <c r="G99" s="313"/>
      <c r="H99" s="313"/>
      <c r="I99" s="313"/>
      <c r="J99" s="313"/>
      <c r="K99" s="313"/>
      <c r="L99" s="313"/>
      <c r="M99" s="313"/>
      <c r="N99" s="313"/>
      <c r="O99" s="313"/>
      <c r="P99" s="313"/>
      <c r="Q99" s="313"/>
      <c r="R99" s="313"/>
    </row>
    <row r="100" spans="1:18" ht="22.5" customHeight="1">
      <c r="A100" s="4" t="s">
        <v>139</v>
      </c>
      <c r="B100" s="103"/>
      <c r="C100" s="103"/>
      <c r="D100" s="103"/>
      <c r="E100" s="103"/>
      <c r="F100" s="103"/>
      <c r="G100" s="103"/>
      <c r="H100" s="104"/>
      <c r="I100" s="104"/>
      <c r="J100" s="104"/>
      <c r="K100" s="218"/>
      <c r="L100" s="218"/>
      <c r="M100" s="218"/>
      <c r="N100" s="104"/>
      <c r="O100" s="104"/>
      <c r="P100" s="104"/>
      <c r="Q100" s="97"/>
      <c r="R100" s="97"/>
    </row>
    <row r="101" spans="1:18" ht="89.25" customHeight="1">
      <c r="A101" s="187" t="s">
        <v>139</v>
      </c>
      <c r="B101" s="188" t="s">
        <v>774</v>
      </c>
      <c r="C101" s="188" t="s">
        <v>399</v>
      </c>
      <c r="D101" s="188" t="s">
        <v>303</v>
      </c>
      <c r="E101" s="188" t="s">
        <v>303</v>
      </c>
      <c r="F101" s="248" t="s">
        <v>761</v>
      </c>
      <c r="G101" s="248" t="s">
        <v>760</v>
      </c>
      <c r="H101" s="255">
        <v>38289</v>
      </c>
      <c r="I101" s="255">
        <v>40908</v>
      </c>
      <c r="J101" s="188" t="s">
        <v>303</v>
      </c>
      <c r="K101" s="188" t="s">
        <v>303</v>
      </c>
      <c r="L101" s="188" t="s">
        <v>303</v>
      </c>
      <c r="M101" s="188" t="s">
        <v>303</v>
      </c>
      <c r="N101" s="188" t="s">
        <v>303</v>
      </c>
      <c r="O101" s="196">
        <v>0</v>
      </c>
      <c r="P101" s="193">
        <v>59099.93</v>
      </c>
      <c r="Q101" s="249" t="s">
        <v>305</v>
      </c>
      <c r="R101" s="249" t="s">
        <v>303</v>
      </c>
    </row>
    <row r="102" spans="1:256" s="176" customFormat="1" ht="247.5">
      <c r="A102" s="187" t="s">
        <v>483</v>
      </c>
      <c r="B102" s="189" t="s">
        <v>345</v>
      </c>
      <c r="C102" s="189" t="s">
        <v>399</v>
      </c>
      <c r="D102" s="191" t="s">
        <v>481</v>
      </c>
      <c r="E102" s="189" t="s">
        <v>480</v>
      </c>
      <c r="F102" s="171" t="s">
        <v>361</v>
      </c>
      <c r="G102" s="189" t="s">
        <v>347</v>
      </c>
      <c r="H102" s="190">
        <v>40044</v>
      </c>
      <c r="I102" s="190">
        <v>40074</v>
      </c>
      <c r="J102" s="190">
        <v>40066</v>
      </c>
      <c r="K102" s="191">
        <v>1</v>
      </c>
      <c r="L102" s="191" t="s">
        <v>303</v>
      </c>
      <c r="M102" s="191">
        <v>1</v>
      </c>
      <c r="N102" s="192">
        <v>5690</v>
      </c>
      <c r="O102" s="193">
        <v>0</v>
      </c>
      <c r="P102" s="192">
        <v>5690</v>
      </c>
      <c r="Q102" s="189" t="s">
        <v>301</v>
      </c>
      <c r="R102" s="171" t="s">
        <v>362</v>
      </c>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c r="IU102" s="13"/>
      <c r="IV102" s="13"/>
    </row>
    <row r="103" spans="1:18" ht="218.25" customHeight="1">
      <c r="A103" s="187" t="s">
        <v>396</v>
      </c>
      <c r="B103" s="188" t="s">
        <v>400</v>
      </c>
      <c r="C103" s="188" t="s">
        <v>397</v>
      </c>
      <c r="D103" s="188" t="s">
        <v>303</v>
      </c>
      <c r="E103" s="188" t="s">
        <v>303</v>
      </c>
      <c r="F103" s="171" t="s">
        <v>401</v>
      </c>
      <c r="G103" s="174" t="s">
        <v>402</v>
      </c>
      <c r="H103" s="190">
        <v>39350</v>
      </c>
      <c r="I103" s="190">
        <v>39353</v>
      </c>
      <c r="J103" s="190">
        <v>40449</v>
      </c>
      <c r="K103" s="188">
        <v>1</v>
      </c>
      <c r="L103" s="191" t="s">
        <v>303</v>
      </c>
      <c r="M103" s="188">
        <v>1</v>
      </c>
      <c r="N103" s="194">
        <v>951.16</v>
      </c>
      <c r="O103" s="193">
        <v>0</v>
      </c>
      <c r="P103" s="195">
        <v>951.16</v>
      </c>
      <c r="Q103" s="193" t="s">
        <v>301</v>
      </c>
      <c r="R103" s="171" t="s">
        <v>403</v>
      </c>
    </row>
    <row r="104" spans="1:18" ht="21" customHeight="1">
      <c r="A104" s="239" t="s">
        <v>39</v>
      </c>
      <c r="B104" s="237"/>
      <c r="C104" s="237"/>
      <c r="D104" s="237"/>
      <c r="E104" s="237"/>
      <c r="F104" s="237"/>
      <c r="G104" s="237"/>
      <c r="H104" s="240"/>
      <c r="I104" s="240"/>
      <c r="J104" s="240"/>
      <c r="K104" s="241"/>
      <c r="L104" s="241"/>
      <c r="M104" s="241"/>
      <c r="N104" s="240"/>
      <c r="O104" s="240"/>
      <c r="P104" s="240"/>
      <c r="Q104" s="242"/>
      <c r="R104" s="242"/>
    </row>
    <row r="105" spans="1:18" ht="84">
      <c r="A105" s="234" t="s">
        <v>603</v>
      </c>
      <c r="B105" s="188" t="s">
        <v>604</v>
      </c>
      <c r="C105" s="188" t="s">
        <v>398</v>
      </c>
      <c r="D105" s="188" t="s">
        <v>303</v>
      </c>
      <c r="E105" s="188" t="s">
        <v>303</v>
      </c>
      <c r="F105" s="171" t="s">
        <v>605</v>
      </c>
      <c r="G105" s="174" t="s">
        <v>606</v>
      </c>
      <c r="H105" s="190">
        <v>40395</v>
      </c>
      <c r="I105" s="190">
        <v>40396</v>
      </c>
      <c r="J105" s="190">
        <v>40389</v>
      </c>
      <c r="K105" s="235">
        <v>1</v>
      </c>
      <c r="L105" s="235">
        <v>1</v>
      </c>
      <c r="M105" s="235">
        <v>1</v>
      </c>
      <c r="N105" s="195">
        <v>1550</v>
      </c>
      <c r="O105" s="193">
        <v>1550</v>
      </c>
      <c r="P105" s="195">
        <v>1550</v>
      </c>
      <c r="Q105" s="173" t="s">
        <v>301</v>
      </c>
      <c r="R105" s="236" t="s">
        <v>607</v>
      </c>
    </row>
    <row r="106" spans="1:18" ht="84" customHeight="1">
      <c r="A106" s="234" t="s">
        <v>603</v>
      </c>
      <c r="B106" s="188" t="s">
        <v>774</v>
      </c>
      <c r="C106" s="188" t="s">
        <v>399</v>
      </c>
      <c r="D106" s="188" t="s">
        <v>303</v>
      </c>
      <c r="E106" s="188" t="s">
        <v>303</v>
      </c>
      <c r="F106" s="248" t="s">
        <v>761</v>
      </c>
      <c r="G106" s="248" t="s">
        <v>760</v>
      </c>
      <c r="H106" s="255">
        <v>38289</v>
      </c>
      <c r="I106" s="255">
        <v>40908</v>
      </c>
      <c r="J106" s="188" t="s">
        <v>303</v>
      </c>
      <c r="K106" s="188" t="s">
        <v>303</v>
      </c>
      <c r="L106" s="188" t="s">
        <v>303</v>
      </c>
      <c r="M106" s="188" t="s">
        <v>303</v>
      </c>
      <c r="N106" s="188" t="s">
        <v>303</v>
      </c>
      <c r="O106" s="195">
        <v>3163.71</v>
      </c>
      <c r="P106" s="193">
        <v>12737.419999999998</v>
      </c>
      <c r="Q106" s="249" t="s">
        <v>305</v>
      </c>
      <c r="R106" s="249" t="s">
        <v>303</v>
      </c>
    </row>
    <row r="107" spans="1:18" ht="94.5" customHeight="1">
      <c r="A107" s="179" t="s">
        <v>186</v>
      </c>
      <c r="B107" s="180"/>
      <c r="C107" s="188"/>
      <c r="D107" s="180"/>
      <c r="E107" s="180"/>
      <c r="F107" s="248"/>
      <c r="G107" s="174"/>
      <c r="H107" s="172"/>
      <c r="I107" s="172"/>
      <c r="J107" s="172"/>
      <c r="K107" s="222"/>
      <c r="L107" s="222"/>
      <c r="M107" s="222"/>
      <c r="N107" s="172"/>
      <c r="O107" s="172"/>
      <c r="P107" s="172"/>
      <c r="Q107" s="246"/>
      <c r="R107" s="246"/>
    </row>
    <row r="108" spans="1:18" ht="24.75" customHeight="1">
      <c r="A108" s="238" t="s">
        <v>40</v>
      </c>
      <c r="B108" s="243"/>
      <c r="C108" s="243"/>
      <c r="D108" s="243"/>
      <c r="E108" s="243"/>
      <c r="F108" s="243"/>
      <c r="G108" s="243"/>
      <c r="H108" s="243"/>
      <c r="I108" s="243"/>
      <c r="J108" s="243"/>
      <c r="K108" s="244"/>
      <c r="L108" s="244"/>
      <c r="M108" s="244"/>
      <c r="N108" s="243"/>
      <c r="O108" s="243"/>
      <c r="P108" s="243"/>
      <c r="Q108" s="245"/>
      <c r="R108" s="245"/>
    </row>
    <row r="109" spans="1:18" ht="52.5" customHeight="1">
      <c r="A109" s="106" t="s">
        <v>187</v>
      </c>
      <c r="B109" s="103"/>
      <c r="C109" s="103"/>
      <c r="D109" s="103"/>
      <c r="E109" s="103"/>
      <c r="F109" s="103"/>
      <c r="G109" s="103"/>
      <c r="H109" s="104"/>
      <c r="I109" s="104"/>
      <c r="J109" s="104"/>
      <c r="K109" s="218"/>
      <c r="L109" s="218"/>
      <c r="M109" s="218"/>
      <c r="N109" s="104"/>
      <c r="O109" s="104"/>
      <c r="P109" s="104"/>
      <c r="Q109" s="97"/>
      <c r="R109" s="97"/>
    </row>
    <row r="110" spans="1:18" ht="55.5" customHeight="1">
      <c r="A110" s="106" t="s">
        <v>187</v>
      </c>
      <c r="B110" s="103"/>
      <c r="C110" s="103"/>
      <c r="D110" s="103"/>
      <c r="E110" s="103"/>
      <c r="F110" s="103"/>
      <c r="G110" s="103"/>
      <c r="H110" s="104"/>
      <c r="I110" s="104"/>
      <c r="J110" s="104"/>
      <c r="K110" s="218"/>
      <c r="L110" s="218"/>
      <c r="M110" s="218"/>
      <c r="N110" s="104"/>
      <c r="O110" s="104"/>
      <c r="P110" s="104"/>
      <c r="Q110" s="97"/>
      <c r="R110" s="97"/>
    </row>
    <row r="111" spans="1:256" s="33" customFormat="1" ht="12.75">
      <c r="A111" s="329" t="s">
        <v>188</v>
      </c>
      <c r="B111" s="329"/>
      <c r="C111" s="329"/>
      <c r="D111" s="329"/>
      <c r="E111" s="329"/>
      <c r="F111" s="329"/>
      <c r="G111" s="329"/>
      <c r="H111" s="329"/>
      <c r="I111" s="329"/>
      <c r="J111" s="329"/>
      <c r="K111" s="329"/>
      <c r="L111" s="329"/>
      <c r="M111" s="329"/>
      <c r="N111" s="329"/>
      <c r="O111" s="329"/>
      <c r="P111" s="329"/>
      <c r="Q111" s="329"/>
      <c r="R111" s="329"/>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3"/>
    </row>
    <row r="112" spans="1:256" s="33" customFormat="1" ht="85.5" customHeight="1">
      <c r="A112" s="330"/>
      <c r="B112" s="330"/>
      <c r="C112" s="330"/>
      <c r="D112" s="330"/>
      <c r="E112" s="330"/>
      <c r="F112" s="330"/>
      <c r="G112" s="330"/>
      <c r="H112" s="330"/>
      <c r="I112" s="330"/>
      <c r="J112" s="330"/>
      <c r="K112" s="330"/>
      <c r="L112" s="330"/>
      <c r="M112" s="330"/>
      <c r="N112" s="330"/>
      <c r="O112" s="330"/>
      <c r="P112" s="330"/>
      <c r="Q112" s="330"/>
      <c r="R112" s="330"/>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c r="IU112" s="13"/>
      <c r="IV112" s="13"/>
    </row>
    <row r="113" spans="11:256" s="33" customFormat="1" ht="12.75">
      <c r="K113" s="225"/>
      <c r="L113" s="225"/>
      <c r="M113" s="225"/>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c r="IU113" s="13"/>
      <c r="IV113" s="13"/>
    </row>
    <row r="114" spans="11:256" s="33" customFormat="1" ht="12.75">
      <c r="K114" s="225"/>
      <c r="L114" s="225"/>
      <c r="M114" s="225"/>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c r="IU114" s="13"/>
      <c r="IV114" s="13"/>
    </row>
    <row r="115" spans="11:256" s="33" customFormat="1" ht="12.75">
      <c r="K115" s="225"/>
      <c r="L115" s="225"/>
      <c r="M115" s="225"/>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c r="IR115" s="13"/>
      <c r="IS115" s="13"/>
      <c r="IT115" s="13"/>
      <c r="IU115" s="13"/>
      <c r="IV115" s="13"/>
    </row>
    <row r="116" spans="11:256" s="33" customFormat="1" ht="12.75">
      <c r="K116" s="225"/>
      <c r="L116" s="225"/>
      <c r="M116" s="225"/>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c r="IU116" s="13"/>
      <c r="IV116" s="13"/>
    </row>
    <row r="117" spans="11:256" s="33" customFormat="1" ht="12.75">
      <c r="K117" s="225"/>
      <c r="L117" s="225"/>
      <c r="M117" s="225"/>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c r="IR117" s="13"/>
      <c r="IS117" s="13"/>
      <c r="IT117" s="13"/>
      <c r="IU117" s="13"/>
      <c r="IV117" s="13"/>
    </row>
    <row r="118" spans="11:256" s="33" customFormat="1" ht="12.75">
      <c r="K118" s="225"/>
      <c r="L118" s="225"/>
      <c r="M118" s="225"/>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c r="IU118" s="13"/>
      <c r="IV118" s="13"/>
    </row>
    <row r="119" spans="11:256" s="33" customFormat="1" ht="12.75">
      <c r="K119" s="225"/>
      <c r="L119" s="225"/>
      <c r="M119" s="225"/>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c r="IU119" s="13"/>
      <c r="IV119" s="13"/>
    </row>
    <row r="120" spans="11:256" s="33" customFormat="1" ht="12.75">
      <c r="K120" s="225"/>
      <c r="L120" s="225"/>
      <c r="M120" s="225"/>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c r="IR120" s="13"/>
      <c r="IS120" s="13"/>
      <c r="IT120" s="13"/>
      <c r="IU120" s="13"/>
      <c r="IV120" s="13"/>
    </row>
    <row r="121" spans="11:256" s="33" customFormat="1" ht="12.75">
      <c r="K121" s="225"/>
      <c r="L121" s="225"/>
      <c r="M121" s="225"/>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c r="IH121" s="13"/>
      <c r="II121" s="13"/>
      <c r="IJ121" s="13"/>
      <c r="IK121" s="13"/>
      <c r="IL121" s="13"/>
      <c r="IM121" s="13"/>
      <c r="IN121" s="13"/>
      <c r="IO121" s="13"/>
      <c r="IP121" s="13"/>
      <c r="IQ121" s="13"/>
      <c r="IR121" s="13"/>
      <c r="IS121" s="13"/>
      <c r="IT121" s="13"/>
      <c r="IU121" s="13"/>
      <c r="IV121" s="13"/>
    </row>
    <row r="122" spans="11:256" s="33" customFormat="1" ht="12.75">
      <c r="K122" s="225"/>
      <c r="L122" s="225"/>
      <c r="M122" s="225"/>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c r="IU122" s="13"/>
      <c r="IV122" s="13"/>
    </row>
    <row r="123" spans="11:256" s="33" customFormat="1" ht="12.75">
      <c r="K123" s="225"/>
      <c r="L123" s="225"/>
      <c r="M123" s="225"/>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c r="IU123" s="13"/>
      <c r="IV123" s="13"/>
    </row>
    <row r="124" spans="11:256" s="33" customFormat="1" ht="12.75">
      <c r="K124" s="225"/>
      <c r="L124" s="225"/>
      <c r="M124" s="225"/>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c r="IV124" s="13"/>
    </row>
    <row r="125" spans="11:256" s="33" customFormat="1" ht="12.75">
      <c r="K125" s="225"/>
      <c r="L125" s="225"/>
      <c r="M125" s="225"/>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c r="IR125" s="13"/>
      <c r="IS125" s="13"/>
      <c r="IT125" s="13"/>
      <c r="IU125" s="13"/>
      <c r="IV125" s="13"/>
    </row>
    <row r="126" spans="11:256" s="33" customFormat="1" ht="12.75">
      <c r="K126" s="225"/>
      <c r="L126" s="225"/>
      <c r="M126" s="225"/>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c r="IH126" s="13"/>
      <c r="II126" s="13"/>
      <c r="IJ126" s="13"/>
      <c r="IK126" s="13"/>
      <c r="IL126" s="13"/>
      <c r="IM126" s="13"/>
      <c r="IN126" s="13"/>
      <c r="IO126" s="13"/>
      <c r="IP126" s="13"/>
      <c r="IQ126" s="13"/>
      <c r="IR126" s="13"/>
      <c r="IS126" s="13"/>
      <c r="IT126" s="13"/>
      <c r="IU126" s="13"/>
      <c r="IV126" s="13"/>
    </row>
    <row r="127" spans="11:256" s="33" customFormat="1" ht="12.75">
      <c r="K127" s="225"/>
      <c r="L127" s="225"/>
      <c r="M127" s="225"/>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c r="IH127" s="13"/>
      <c r="II127" s="13"/>
      <c r="IJ127" s="13"/>
      <c r="IK127" s="13"/>
      <c r="IL127" s="13"/>
      <c r="IM127" s="13"/>
      <c r="IN127" s="13"/>
      <c r="IO127" s="13"/>
      <c r="IP127" s="13"/>
      <c r="IQ127" s="13"/>
      <c r="IR127" s="13"/>
      <c r="IS127" s="13"/>
      <c r="IT127" s="13"/>
      <c r="IU127" s="13"/>
      <c r="IV127" s="13"/>
    </row>
    <row r="128" spans="11:256" s="33" customFormat="1" ht="12.75">
      <c r="K128" s="225"/>
      <c r="L128" s="225"/>
      <c r="M128" s="225"/>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c r="IK128" s="13"/>
      <c r="IL128" s="13"/>
      <c r="IM128" s="13"/>
      <c r="IN128" s="13"/>
      <c r="IO128" s="13"/>
      <c r="IP128" s="13"/>
      <c r="IQ128" s="13"/>
      <c r="IR128" s="13"/>
      <c r="IS128" s="13"/>
      <c r="IT128" s="13"/>
      <c r="IU128" s="13"/>
      <c r="IV128" s="13"/>
    </row>
    <row r="129" spans="11:256" s="33" customFormat="1" ht="12.75">
      <c r="K129" s="225"/>
      <c r="L129" s="225"/>
      <c r="M129" s="225"/>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c r="IR129" s="13"/>
      <c r="IS129" s="13"/>
      <c r="IT129" s="13"/>
      <c r="IU129" s="13"/>
      <c r="IV129" s="13"/>
    </row>
    <row r="130" spans="11:256" s="33" customFormat="1" ht="12.75">
      <c r="K130" s="225"/>
      <c r="L130" s="225"/>
      <c r="M130" s="225"/>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c r="IU130" s="13"/>
      <c r="IV130" s="13"/>
    </row>
    <row r="131" spans="11:256" s="33" customFormat="1" ht="12.75">
      <c r="K131" s="225"/>
      <c r="L131" s="225"/>
      <c r="M131" s="225"/>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c r="IR131" s="13"/>
      <c r="IS131" s="13"/>
      <c r="IT131" s="13"/>
      <c r="IU131" s="13"/>
      <c r="IV131" s="13"/>
    </row>
    <row r="132" spans="11:256" s="33" customFormat="1" ht="12.75">
      <c r="K132" s="225"/>
      <c r="L132" s="225"/>
      <c r="M132" s="225"/>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row>
    <row r="133" spans="11:256" s="33" customFormat="1" ht="12.75">
      <c r="K133" s="225"/>
      <c r="L133" s="225"/>
      <c r="M133" s="225"/>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c r="IU133" s="13"/>
      <c r="IV133" s="13"/>
    </row>
    <row r="134" spans="11:256" s="33" customFormat="1" ht="12.75">
      <c r="K134" s="225"/>
      <c r="L134" s="225"/>
      <c r="M134" s="225"/>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3"/>
    </row>
    <row r="135" spans="11:256" s="33" customFormat="1" ht="12.75">
      <c r="K135" s="225"/>
      <c r="L135" s="225"/>
      <c r="M135" s="225"/>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c r="IV135" s="13"/>
    </row>
    <row r="136" spans="11:256" s="33" customFormat="1" ht="12.75">
      <c r="K136" s="225"/>
      <c r="L136" s="225"/>
      <c r="M136" s="225"/>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c r="IV136" s="13"/>
    </row>
    <row r="137" spans="11:256" s="33" customFormat="1" ht="12.75">
      <c r="K137" s="225"/>
      <c r="L137" s="225"/>
      <c r="M137" s="225"/>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c r="IV137" s="13"/>
    </row>
    <row r="138" spans="11:256" s="33" customFormat="1" ht="12.75">
      <c r="K138" s="225"/>
      <c r="L138" s="225"/>
      <c r="M138" s="225"/>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c r="IV138" s="13"/>
    </row>
    <row r="139" spans="11:256" s="33" customFormat="1" ht="12.75">
      <c r="K139" s="225"/>
      <c r="L139" s="225"/>
      <c r="M139" s="225"/>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c r="IV139" s="13"/>
    </row>
    <row r="140" spans="11:256" s="33" customFormat="1" ht="12.75">
      <c r="K140" s="225"/>
      <c r="L140" s="225"/>
      <c r="M140" s="225"/>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c r="IV140" s="13"/>
    </row>
    <row r="141" spans="11:256" s="33" customFormat="1" ht="12.75">
      <c r="K141" s="225"/>
      <c r="L141" s="225"/>
      <c r="M141" s="225"/>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c r="IV141" s="13"/>
    </row>
    <row r="142" spans="11:256" s="33" customFormat="1" ht="12.75">
      <c r="K142" s="225"/>
      <c r="L142" s="225"/>
      <c r="M142" s="225"/>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3"/>
    </row>
    <row r="143" spans="11:256" s="33" customFormat="1" ht="12.75">
      <c r="K143" s="225"/>
      <c r="L143" s="225"/>
      <c r="M143" s="225"/>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c r="IV143" s="13"/>
    </row>
    <row r="144" spans="11:256" s="33" customFormat="1" ht="12.75">
      <c r="K144" s="225"/>
      <c r="L144" s="225"/>
      <c r="M144" s="225"/>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c r="IV144" s="13"/>
    </row>
    <row r="145" spans="11:256" s="33" customFormat="1" ht="12.75">
      <c r="K145" s="225"/>
      <c r="L145" s="225"/>
      <c r="M145" s="225"/>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c r="IV145" s="13"/>
    </row>
    <row r="146" spans="11:256" s="33" customFormat="1" ht="12.75">
      <c r="K146" s="225"/>
      <c r="L146" s="225"/>
      <c r="M146" s="225"/>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c r="IU146" s="13"/>
      <c r="IV146" s="13"/>
    </row>
    <row r="147" spans="11:256" s="33" customFormat="1" ht="12.75">
      <c r="K147" s="225"/>
      <c r="L147" s="225"/>
      <c r="M147" s="225"/>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c r="IU147" s="13"/>
      <c r="IV147" s="13"/>
    </row>
    <row r="148" spans="11:256" s="33" customFormat="1" ht="12.75">
      <c r="K148" s="225"/>
      <c r="L148" s="225"/>
      <c r="M148" s="225"/>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c r="IR148" s="13"/>
      <c r="IS148" s="13"/>
      <c r="IT148" s="13"/>
      <c r="IU148" s="13"/>
      <c r="IV148" s="13"/>
    </row>
    <row r="149" spans="11:256" s="33" customFormat="1" ht="12.75">
      <c r="K149" s="225"/>
      <c r="L149" s="225"/>
      <c r="M149" s="225"/>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c r="IK149" s="13"/>
      <c r="IL149" s="13"/>
      <c r="IM149" s="13"/>
      <c r="IN149" s="13"/>
      <c r="IO149" s="13"/>
      <c r="IP149" s="13"/>
      <c r="IQ149" s="13"/>
      <c r="IR149" s="13"/>
      <c r="IS149" s="13"/>
      <c r="IT149" s="13"/>
      <c r="IU149" s="13"/>
      <c r="IV149" s="13"/>
    </row>
    <row r="150" spans="11:256" s="33" customFormat="1" ht="12.75">
      <c r="K150" s="225"/>
      <c r="L150" s="225"/>
      <c r="M150" s="225"/>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11:256" s="33" customFormat="1" ht="12.75">
      <c r="K151" s="225"/>
      <c r="L151" s="225"/>
      <c r="M151" s="225"/>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c r="IV151" s="13"/>
    </row>
    <row r="152" spans="11:256" s="33" customFormat="1" ht="12.75">
      <c r="K152" s="225"/>
      <c r="L152" s="225"/>
      <c r="M152" s="225"/>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3"/>
    </row>
    <row r="153" spans="11:256" s="33" customFormat="1" ht="12.75">
      <c r="K153" s="225"/>
      <c r="L153" s="225"/>
      <c r="M153" s="225"/>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3"/>
    </row>
    <row r="154" spans="11:256" s="33" customFormat="1" ht="12.75">
      <c r="K154" s="225"/>
      <c r="L154" s="225"/>
      <c r="M154" s="225"/>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row>
    <row r="155" spans="11:256" s="33" customFormat="1" ht="12.75">
      <c r="K155" s="225"/>
      <c r="L155" s="225"/>
      <c r="M155" s="225"/>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11:256" s="33" customFormat="1" ht="12.75">
      <c r="K156" s="225"/>
      <c r="L156" s="225"/>
      <c r="M156" s="225"/>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row>
    <row r="157" spans="11:256" s="33" customFormat="1" ht="12.75">
      <c r="K157" s="225"/>
      <c r="L157" s="225"/>
      <c r="M157" s="225"/>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row>
    <row r="158" spans="11:256" s="33" customFormat="1" ht="12.75">
      <c r="K158" s="225"/>
      <c r="L158" s="225"/>
      <c r="M158" s="225"/>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3"/>
    </row>
    <row r="159" spans="11:256" s="33" customFormat="1" ht="12.75">
      <c r="K159" s="225"/>
      <c r="L159" s="225"/>
      <c r="M159" s="225"/>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3"/>
    </row>
    <row r="160" spans="11:256" s="33" customFormat="1" ht="12.75">
      <c r="K160" s="225"/>
      <c r="L160" s="225"/>
      <c r="M160" s="225"/>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3"/>
    </row>
    <row r="161" spans="11:256" s="33" customFormat="1" ht="12.75">
      <c r="K161" s="225"/>
      <c r="L161" s="225"/>
      <c r="M161" s="225"/>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3"/>
    </row>
    <row r="162" spans="11:256" s="33" customFormat="1" ht="12.75">
      <c r="K162" s="225"/>
      <c r="L162" s="225"/>
      <c r="M162" s="225"/>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3"/>
    </row>
    <row r="163" spans="11:256" s="33" customFormat="1" ht="12.75">
      <c r="K163" s="225"/>
      <c r="L163" s="225"/>
      <c r="M163" s="225"/>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3"/>
    </row>
    <row r="164" spans="11:256" s="33" customFormat="1" ht="12.75">
      <c r="K164" s="225"/>
      <c r="L164" s="225"/>
      <c r="M164" s="225"/>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c r="IU164" s="13"/>
      <c r="IV164" s="13"/>
    </row>
    <row r="165" spans="11:256" s="33" customFormat="1" ht="12.75">
      <c r="K165" s="225"/>
      <c r="L165" s="225"/>
      <c r="M165" s="225"/>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3"/>
    </row>
    <row r="166" spans="11:256" s="33" customFormat="1" ht="12.75">
      <c r="K166" s="225"/>
      <c r="L166" s="225"/>
      <c r="M166" s="225"/>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c r="IK166" s="13"/>
      <c r="IL166" s="13"/>
      <c r="IM166" s="13"/>
      <c r="IN166" s="13"/>
      <c r="IO166" s="13"/>
      <c r="IP166" s="13"/>
      <c r="IQ166" s="13"/>
      <c r="IR166" s="13"/>
      <c r="IS166" s="13"/>
      <c r="IT166" s="13"/>
      <c r="IU166" s="13"/>
      <c r="IV166" s="13"/>
    </row>
    <row r="167" spans="11:256" s="33" customFormat="1" ht="12.75">
      <c r="K167" s="225"/>
      <c r="L167" s="225"/>
      <c r="M167" s="225"/>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c r="IH167" s="13"/>
      <c r="II167" s="13"/>
      <c r="IJ167" s="13"/>
      <c r="IK167" s="13"/>
      <c r="IL167" s="13"/>
      <c r="IM167" s="13"/>
      <c r="IN167" s="13"/>
      <c r="IO167" s="13"/>
      <c r="IP167" s="13"/>
      <c r="IQ167" s="13"/>
      <c r="IR167" s="13"/>
      <c r="IS167" s="13"/>
      <c r="IT167" s="13"/>
      <c r="IU167" s="13"/>
      <c r="IV167" s="13"/>
    </row>
    <row r="168" spans="11:256" s="33" customFormat="1" ht="12.75">
      <c r="K168" s="225"/>
      <c r="L168" s="225"/>
      <c r="M168" s="225"/>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c r="IK168" s="13"/>
      <c r="IL168" s="13"/>
      <c r="IM168" s="13"/>
      <c r="IN168" s="13"/>
      <c r="IO168" s="13"/>
      <c r="IP168" s="13"/>
      <c r="IQ168" s="13"/>
      <c r="IR168" s="13"/>
      <c r="IS168" s="13"/>
      <c r="IT168" s="13"/>
      <c r="IU168" s="13"/>
      <c r="IV168" s="13"/>
    </row>
    <row r="169" spans="11:256" s="33" customFormat="1" ht="12.75">
      <c r="K169" s="225"/>
      <c r="L169" s="225"/>
      <c r="M169" s="225"/>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c r="IK169" s="13"/>
      <c r="IL169" s="13"/>
      <c r="IM169" s="13"/>
      <c r="IN169" s="13"/>
      <c r="IO169" s="13"/>
      <c r="IP169" s="13"/>
      <c r="IQ169" s="13"/>
      <c r="IR169" s="13"/>
      <c r="IS169" s="13"/>
      <c r="IT169" s="13"/>
      <c r="IU169" s="13"/>
      <c r="IV169" s="13"/>
    </row>
    <row r="170" spans="11:256" s="33" customFormat="1" ht="12.75">
      <c r="K170" s="225"/>
      <c r="L170" s="225"/>
      <c r="M170" s="225"/>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c r="IK170" s="13"/>
      <c r="IL170" s="13"/>
      <c r="IM170" s="13"/>
      <c r="IN170" s="13"/>
      <c r="IO170" s="13"/>
      <c r="IP170" s="13"/>
      <c r="IQ170" s="13"/>
      <c r="IR170" s="13"/>
      <c r="IS170" s="13"/>
      <c r="IT170" s="13"/>
      <c r="IU170" s="13"/>
      <c r="IV170" s="13"/>
    </row>
    <row r="171" spans="11:256" s="33" customFormat="1" ht="12.75">
      <c r="K171" s="225"/>
      <c r="L171" s="225"/>
      <c r="M171" s="225"/>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c r="IR171" s="13"/>
      <c r="IS171" s="13"/>
      <c r="IT171" s="13"/>
      <c r="IU171" s="13"/>
      <c r="IV171" s="13"/>
    </row>
    <row r="172" spans="11:256" s="33" customFormat="1" ht="12.75">
      <c r="K172" s="225"/>
      <c r="L172" s="225"/>
      <c r="M172" s="225"/>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c r="IU172" s="13"/>
      <c r="IV172" s="13"/>
    </row>
    <row r="173" spans="11:256" s="33" customFormat="1" ht="12.75">
      <c r="K173" s="225"/>
      <c r="L173" s="225"/>
      <c r="M173" s="225"/>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c r="IK173" s="13"/>
      <c r="IL173" s="13"/>
      <c r="IM173" s="13"/>
      <c r="IN173" s="13"/>
      <c r="IO173" s="13"/>
      <c r="IP173" s="13"/>
      <c r="IQ173" s="13"/>
      <c r="IR173" s="13"/>
      <c r="IS173" s="13"/>
      <c r="IT173" s="13"/>
      <c r="IU173" s="13"/>
      <c r="IV173" s="13"/>
    </row>
    <row r="174" spans="11:256" s="33" customFormat="1" ht="12.75">
      <c r="K174" s="225"/>
      <c r="L174" s="225"/>
      <c r="M174" s="225"/>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c r="IH174" s="13"/>
      <c r="II174" s="13"/>
      <c r="IJ174" s="13"/>
      <c r="IK174" s="13"/>
      <c r="IL174" s="13"/>
      <c r="IM174" s="13"/>
      <c r="IN174" s="13"/>
      <c r="IO174" s="13"/>
      <c r="IP174" s="13"/>
      <c r="IQ174" s="13"/>
      <c r="IR174" s="13"/>
      <c r="IS174" s="13"/>
      <c r="IT174" s="13"/>
      <c r="IU174" s="13"/>
      <c r="IV174" s="13"/>
    </row>
    <row r="175" spans="11:256" s="33" customFormat="1" ht="12.75">
      <c r="K175" s="225"/>
      <c r="L175" s="225"/>
      <c r="M175" s="225"/>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c r="IH175" s="13"/>
      <c r="II175" s="13"/>
      <c r="IJ175" s="13"/>
      <c r="IK175" s="13"/>
      <c r="IL175" s="13"/>
      <c r="IM175" s="13"/>
      <c r="IN175" s="13"/>
      <c r="IO175" s="13"/>
      <c r="IP175" s="13"/>
      <c r="IQ175" s="13"/>
      <c r="IR175" s="13"/>
      <c r="IS175" s="13"/>
      <c r="IT175" s="13"/>
      <c r="IU175" s="13"/>
      <c r="IV175" s="13"/>
    </row>
    <row r="176" spans="11:256" s="33" customFormat="1" ht="12.75">
      <c r="K176" s="225"/>
      <c r="L176" s="225"/>
      <c r="M176" s="225"/>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c r="IR176" s="13"/>
      <c r="IS176" s="13"/>
      <c r="IT176" s="13"/>
      <c r="IU176" s="13"/>
      <c r="IV176" s="13"/>
    </row>
    <row r="177" spans="11:256" s="33" customFormat="1" ht="12.75">
      <c r="K177" s="225"/>
      <c r="L177" s="225"/>
      <c r="M177" s="225"/>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c r="IH177" s="13"/>
      <c r="II177" s="13"/>
      <c r="IJ177" s="13"/>
      <c r="IK177" s="13"/>
      <c r="IL177" s="13"/>
      <c r="IM177" s="13"/>
      <c r="IN177" s="13"/>
      <c r="IO177" s="13"/>
      <c r="IP177" s="13"/>
      <c r="IQ177" s="13"/>
      <c r="IR177" s="13"/>
      <c r="IS177" s="13"/>
      <c r="IT177" s="13"/>
      <c r="IU177" s="13"/>
      <c r="IV177" s="13"/>
    </row>
    <row r="178" spans="11:256" s="33" customFormat="1" ht="12.75">
      <c r="K178" s="225"/>
      <c r="L178" s="225"/>
      <c r="M178" s="225"/>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c r="IR178" s="13"/>
      <c r="IS178" s="13"/>
      <c r="IT178" s="13"/>
      <c r="IU178" s="13"/>
      <c r="IV178" s="13"/>
    </row>
    <row r="179" spans="11:256" s="33" customFormat="1" ht="12.75">
      <c r="K179" s="225"/>
      <c r="L179" s="225"/>
      <c r="M179" s="225"/>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c r="IU179" s="13"/>
      <c r="IV179" s="13"/>
    </row>
    <row r="180" spans="11:256" s="33" customFormat="1" ht="12.75">
      <c r="K180" s="225"/>
      <c r="L180" s="225"/>
      <c r="M180" s="225"/>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3"/>
    </row>
    <row r="181" spans="11:256" s="33" customFormat="1" ht="12.75">
      <c r="K181" s="225"/>
      <c r="L181" s="225"/>
      <c r="M181" s="225"/>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c r="IR181" s="13"/>
      <c r="IS181" s="13"/>
      <c r="IT181" s="13"/>
      <c r="IU181" s="13"/>
      <c r="IV181" s="13"/>
    </row>
    <row r="182" spans="11:256" s="33" customFormat="1" ht="12.75">
      <c r="K182" s="225"/>
      <c r="L182" s="225"/>
      <c r="M182" s="225"/>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c r="IK182" s="13"/>
      <c r="IL182" s="13"/>
      <c r="IM182" s="13"/>
      <c r="IN182" s="13"/>
      <c r="IO182" s="13"/>
      <c r="IP182" s="13"/>
      <c r="IQ182" s="13"/>
      <c r="IR182" s="13"/>
      <c r="IS182" s="13"/>
      <c r="IT182" s="13"/>
      <c r="IU182" s="13"/>
      <c r="IV182" s="13"/>
    </row>
    <row r="183" spans="11:256" s="33" customFormat="1" ht="12.75">
      <c r="K183" s="225"/>
      <c r="L183" s="225"/>
      <c r="M183" s="225"/>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c r="HU183" s="13"/>
      <c r="HV183" s="13"/>
      <c r="HW183" s="13"/>
      <c r="HX183" s="13"/>
      <c r="HY183" s="13"/>
      <c r="HZ183" s="13"/>
      <c r="IA183" s="13"/>
      <c r="IB183" s="13"/>
      <c r="IC183" s="13"/>
      <c r="ID183" s="13"/>
      <c r="IE183" s="13"/>
      <c r="IF183" s="13"/>
      <c r="IG183" s="13"/>
      <c r="IH183" s="13"/>
      <c r="II183" s="13"/>
      <c r="IJ183" s="13"/>
      <c r="IK183" s="13"/>
      <c r="IL183" s="13"/>
      <c r="IM183" s="13"/>
      <c r="IN183" s="13"/>
      <c r="IO183" s="13"/>
      <c r="IP183" s="13"/>
      <c r="IQ183" s="13"/>
      <c r="IR183" s="13"/>
      <c r="IS183" s="13"/>
      <c r="IT183" s="13"/>
      <c r="IU183" s="13"/>
      <c r="IV183" s="13"/>
    </row>
    <row r="184" spans="11:256" s="33" customFormat="1" ht="12.75">
      <c r="K184" s="225"/>
      <c r="L184" s="225"/>
      <c r="M184" s="225"/>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c r="HU184" s="13"/>
      <c r="HV184" s="13"/>
      <c r="HW184" s="13"/>
      <c r="HX184" s="13"/>
      <c r="HY184" s="13"/>
      <c r="HZ184" s="13"/>
      <c r="IA184" s="13"/>
      <c r="IB184" s="13"/>
      <c r="IC184" s="13"/>
      <c r="ID184" s="13"/>
      <c r="IE184" s="13"/>
      <c r="IF184" s="13"/>
      <c r="IG184" s="13"/>
      <c r="IH184" s="13"/>
      <c r="II184" s="13"/>
      <c r="IJ184" s="13"/>
      <c r="IK184" s="13"/>
      <c r="IL184" s="13"/>
      <c r="IM184" s="13"/>
      <c r="IN184" s="13"/>
      <c r="IO184" s="13"/>
      <c r="IP184" s="13"/>
      <c r="IQ184" s="13"/>
      <c r="IR184" s="13"/>
      <c r="IS184" s="13"/>
      <c r="IT184" s="13"/>
      <c r="IU184" s="13"/>
      <c r="IV184" s="13"/>
    </row>
    <row r="185" spans="11:256" s="33" customFormat="1" ht="12.75">
      <c r="K185" s="225"/>
      <c r="L185" s="225"/>
      <c r="M185" s="225"/>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c r="IU185" s="13"/>
      <c r="IV185" s="13"/>
    </row>
    <row r="186" spans="11:256" s="33" customFormat="1" ht="12.75">
      <c r="K186" s="225"/>
      <c r="L186" s="225"/>
      <c r="M186" s="225"/>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c r="IH186" s="13"/>
      <c r="II186" s="13"/>
      <c r="IJ186" s="13"/>
      <c r="IK186" s="13"/>
      <c r="IL186" s="13"/>
      <c r="IM186" s="13"/>
      <c r="IN186" s="13"/>
      <c r="IO186" s="13"/>
      <c r="IP186" s="13"/>
      <c r="IQ186" s="13"/>
      <c r="IR186" s="13"/>
      <c r="IS186" s="13"/>
      <c r="IT186" s="13"/>
      <c r="IU186" s="13"/>
      <c r="IV186" s="13"/>
    </row>
    <row r="187" spans="11:256" s="33" customFormat="1" ht="12.75">
      <c r="K187" s="225"/>
      <c r="L187" s="225"/>
      <c r="M187" s="225"/>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c r="IK187" s="13"/>
      <c r="IL187" s="13"/>
      <c r="IM187" s="13"/>
      <c r="IN187" s="13"/>
      <c r="IO187" s="13"/>
      <c r="IP187" s="13"/>
      <c r="IQ187" s="13"/>
      <c r="IR187" s="13"/>
      <c r="IS187" s="13"/>
      <c r="IT187" s="13"/>
      <c r="IU187" s="13"/>
      <c r="IV187" s="13"/>
    </row>
    <row r="188" spans="11:256" s="33" customFormat="1" ht="12.75">
      <c r="K188" s="225"/>
      <c r="L188" s="225"/>
      <c r="M188" s="225"/>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c r="IK188" s="13"/>
      <c r="IL188" s="13"/>
      <c r="IM188" s="13"/>
      <c r="IN188" s="13"/>
      <c r="IO188" s="13"/>
      <c r="IP188" s="13"/>
      <c r="IQ188" s="13"/>
      <c r="IR188" s="13"/>
      <c r="IS188" s="13"/>
      <c r="IT188" s="13"/>
      <c r="IU188" s="13"/>
      <c r="IV188" s="13"/>
    </row>
    <row r="189" spans="11:256" s="33" customFormat="1" ht="12.75">
      <c r="K189" s="225"/>
      <c r="L189" s="225"/>
      <c r="M189" s="225"/>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c r="IR189" s="13"/>
      <c r="IS189" s="13"/>
      <c r="IT189" s="13"/>
      <c r="IU189" s="13"/>
      <c r="IV189" s="13"/>
    </row>
    <row r="190" spans="11:256" s="33" customFormat="1" ht="12.75">
      <c r="K190" s="225"/>
      <c r="L190" s="225"/>
      <c r="M190" s="225"/>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c r="IK190" s="13"/>
      <c r="IL190" s="13"/>
      <c r="IM190" s="13"/>
      <c r="IN190" s="13"/>
      <c r="IO190" s="13"/>
      <c r="IP190" s="13"/>
      <c r="IQ190" s="13"/>
      <c r="IR190" s="13"/>
      <c r="IS190" s="13"/>
      <c r="IT190" s="13"/>
      <c r="IU190" s="13"/>
      <c r="IV190" s="13"/>
    </row>
    <row r="191" spans="11:256" s="33" customFormat="1" ht="12.75">
      <c r="K191" s="225"/>
      <c r="L191" s="225"/>
      <c r="M191" s="225"/>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c r="IK191" s="13"/>
      <c r="IL191" s="13"/>
      <c r="IM191" s="13"/>
      <c r="IN191" s="13"/>
      <c r="IO191" s="13"/>
      <c r="IP191" s="13"/>
      <c r="IQ191" s="13"/>
      <c r="IR191" s="13"/>
      <c r="IS191" s="13"/>
      <c r="IT191" s="13"/>
      <c r="IU191" s="13"/>
      <c r="IV191" s="13"/>
    </row>
    <row r="192" spans="11:256" s="33" customFormat="1" ht="12.75">
      <c r="K192" s="225"/>
      <c r="L192" s="225"/>
      <c r="M192" s="225"/>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c r="IH192" s="13"/>
      <c r="II192" s="13"/>
      <c r="IJ192" s="13"/>
      <c r="IK192" s="13"/>
      <c r="IL192" s="13"/>
      <c r="IM192" s="13"/>
      <c r="IN192" s="13"/>
      <c r="IO192" s="13"/>
      <c r="IP192" s="13"/>
      <c r="IQ192" s="13"/>
      <c r="IR192" s="13"/>
      <c r="IS192" s="13"/>
      <c r="IT192" s="13"/>
      <c r="IU192" s="13"/>
      <c r="IV192" s="13"/>
    </row>
    <row r="193" spans="11:256" s="33" customFormat="1" ht="12.75">
      <c r="K193" s="225"/>
      <c r="L193" s="225"/>
      <c r="M193" s="225"/>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c r="IU193" s="13"/>
      <c r="IV193" s="13"/>
    </row>
    <row r="194" spans="11:256" s="33" customFormat="1" ht="12.75">
      <c r="K194" s="225"/>
      <c r="L194" s="225"/>
      <c r="M194" s="225"/>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c r="IR194" s="13"/>
      <c r="IS194" s="13"/>
      <c r="IT194" s="13"/>
      <c r="IU194" s="13"/>
      <c r="IV194" s="13"/>
    </row>
    <row r="195" spans="11:256" s="33" customFormat="1" ht="12.75">
      <c r="K195" s="225"/>
      <c r="L195" s="225"/>
      <c r="M195" s="225"/>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c r="IK195" s="13"/>
      <c r="IL195" s="13"/>
      <c r="IM195" s="13"/>
      <c r="IN195" s="13"/>
      <c r="IO195" s="13"/>
      <c r="IP195" s="13"/>
      <c r="IQ195" s="13"/>
      <c r="IR195" s="13"/>
      <c r="IS195" s="13"/>
      <c r="IT195" s="13"/>
      <c r="IU195" s="13"/>
      <c r="IV195" s="13"/>
    </row>
    <row r="196" spans="11:256" s="33" customFormat="1" ht="12.75">
      <c r="K196" s="225"/>
      <c r="L196" s="225"/>
      <c r="M196" s="225"/>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c r="HY196" s="13"/>
      <c r="HZ196" s="13"/>
      <c r="IA196" s="13"/>
      <c r="IB196" s="13"/>
      <c r="IC196" s="13"/>
      <c r="ID196" s="13"/>
      <c r="IE196" s="13"/>
      <c r="IF196" s="13"/>
      <c r="IG196" s="13"/>
      <c r="IH196" s="13"/>
      <c r="II196" s="13"/>
      <c r="IJ196" s="13"/>
      <c r="IK196" s="13"/>
      <c r="IL196" s="13"/>
      <c r="IM196" s="13"/>
      <c r="IN196" s="13"/>
      <c r="IO196" s="13"/>
      <c r="IP196" s="13"/>
      <c r="IQ196" s="13"/>
      <c r="IR196" s="13"/>
      <c r="IS196" s="13"/>
      <c r="IT196" s="13"/>
      <c r="IU196" s="13"/>
      <c r="IV196" s="13"/>
    </row>
    <row r="197" spans="11:256" s="33" customFormat="1" ht="12.75">
      <c r="K197" s="225"/>
      <c r="L197" s="225"/>
      <c r="M197" s="225"/>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3"/>
    </row>
    <row r="198" spans="11:256" s="33" customFormat="1" ht="12.75">
      <c r="K198" s="225"/>
      <c r="L198" s="225"/>
      <c r="M198" s="225"/>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c r="HU198" s="13"/>
      <c r="HV198" s="13"/>
      <c r="HW198" s="13"/>
      <c r="HX198" s="13"/>
      <c r="HY198" s="13"/>
      <c r="HZ198" s="13"/>
      <c r="IA198" s="13"/>
      <c r="IB198" s="13"/>
      <c r="IC198" s="13"/>
      <c r="ID198" s="13"/>
      <c r="IE198" s="13"/>
      <c r="IF198" s="13"/>
      <c r="IG198" s="13"/>
      <c r="IH198" s="13"/>
      <c r="II198" s="13"/>
      <c r="IJ198" s="13"/>
      <c r="IK198" s="13"/>
      <c r="IL198" s="13"/>
      <c r="IM198" s="13"/>
      <c r="IN198" s="13"/>
      <c r="IO198" s="13"/>
      <c r="IP198" s="13"/>
      <c r="IQ198" s="13"/>
      <c r="IR198" s="13"/>
      <c r="IS198" s="13"/>
      <c r="IT198" s="13"/>
      <c r="IU198" s="13"/>
      <c r="IV198" s="13"/>
    </row>
    <row r="199" spans="11:256" s="33" customFormat="1" ht="12.75">
      <c r="K199" s="225"/>
      <c r="L199" s="225"/>
      <c r="M199" s="225"/>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c r="IK199" s="13"/>
      <c r="IL199" s="13"/>
      <c r="IM199" s="13"/>
      <c r="IN199" s="13"/>
      <c r="IO199" s="13"/>
      <c r="IP199" s="13"/>
      <c r="IQ199" s="13"/>
      <c r="IR199" s="13"/>
      <c r="IS199" s="13"/>
      <c r="IT199" s="13"/>
      <c r="IU199" s="13"/>
      <c r="IV199" s="13"/>
    </row>
    <row r="200" spans="11:256" s="33" customFormat="1" ht="12.75">
      <c r="K200" s="225"/>
      <c r="L200" s="225"/>
      <c r="M200" s="225"/>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c r="IH200" s="13"/>
      <c r="II200" s="13"/>
      <c r="IJ200" s="13"/>
      <c r="IK200" s="13"/>
      <c r="IL200" s="13"/>
      <c r="IM200" s="13"/>
      <c r="IN200" s="13"/>
      <c r="IO200" s="13"/>
      <c r="IP200" s="13"/>
      <c r="IQ200" s="13"/>
      <c r="IR200" s="13"/>
      <c r="IS200" s="13"/>
      <c r="IT200" s="13"/>
      <c r="IU200" s="13"/>
      <c r="IV200" s="13"/>
    </row>
    <row r="201" spans="11:256" s="33" customFormat="1" ht="12.75">
      <c r="K201" s="225"/>
      <c r="L201" s="225"/>
      <c r="M201" s="225"/>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c r="IM201" s="13"/>
      <c r="IN201" s="13"/>
      <c r="IO201" s="13"/>
      <c r="IP201" s="13"/>
      <c r="IQ201" s="13"/>
      <c r="IR201" s="13"/>
      <c r="IS201" s="13"/>
      <c r="IT201" s="13"/>
      <c r="IU201" s="13"/>
      <c r="IV201" s="13"/>
    </row>
    <row r="202" spans="11:256" s="33" customFormat="1" ht="12.75">
      <c r="K202" s="225"/>
      <c r="L202" s="225"/>
      <c r="M202" s="225"/>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c r="HU202" s="13"/>
      <c r="HV202" s="13"/>
      <c r="HW202" s="13"/>
      <c r="HX202" s="13"/>
      <c r="HY202" s="13"/>
      <c r="HZ202" s="13"/>
      <c r="IA202" s="13"/>
      <c r="IB202" s="13"/>
      <c r="IC202" s="13"/>
      <c r="ID202" s="13"/>
      <c r="IE202" s="13"/>
      <c r="IF202" s="13"/>
      <c r="IG202" s="13"/>
      <c r="IH202" s="13"/>
      <c r="II202" s="13"/>
      <c r="IJ202" s="13"/>
      <c r="IK202" s="13"/>
      <c r="IL202" s="13"/>
      <c r="IM202" s="13"/>
      <c r="IN202" s="13"/>
      <c r="IO202" s="13"/>
      <c r="IP202" s="13"/>
      <c r="IQ202" s="13"/>
      <c r="IR202" s="13"/>
      <c r="IS202" s="13"/>
      <c r="IT202" s="13"/>
      <c r="IU202" s="13"/>
      <c r="IV202" s="13"/>
    </row>
    <row r="203" spans="11:256" s="33" customFormat="1" ht="12.75">
      <c r="K203" s="225"/>
      <c r="L203" s="225"/>
      <c r="M203" s="225"/>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c r="IK203" s="13"/>
      <c r="IL203" s="13"/>
      <c r="IM203" s="13"/>
      <c r="IN203" s="13"/>
      <c r="IO203" s="13"/>
      <c r="IP203" s="13"/>
      <c r="IQ203" s="13"/>
      <c r="IR203" s="13"/>
      <c r="IS203" s="13"/>
      <c r="IT203" s="13"/>
      <c r="IU203" s="13"/>
      <c r="IV203" s="13"/>
    </row>
    <row r="204" spans="11:256" s="33" customFormat="1" ht="12.75">
      <c r="K204" s="225"/>
      <c r="L204" s="225"/>
      <c r="M204" s="225"/>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c r="IK204" s="13"/>
      <c r="IL204" s="13"/>
      <c r="IM204" s="13"/>
      <c r="IN204" s="13"/>
      <c r="IO204" s="13"/>
      <c r="IP204" s="13"/>
      <c r="IQ204" s="13"/>
      <c r="IR204" s="13"/>
      <c r="IS204" s="13"/>
      <c r="IT204" s="13"/>
      <c r="IU204" s="13"/>
      <c r="IV204" s="13"/>
    </row>
    <row r="205" spans="11:256" s="33" customFormat="1" ht="12.75">
      <c r="K205" s="225"/>
      <c r="L205" s="225"/>
      <c r="M205" s="225"/>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3"/>
    </row>
    <row r="206" spans="11:256" s="33" customFormat="1" ht="12.75">
      <c r="K206" s="225"/>
      <c r="L206" s="225"/>
      <c r="M206" s="225"/>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c r="IU206" s="13"/>
      <c r="IV206" s="13"/>
    </row>
    <row r="207" spans="11:256" s="33" customFormat="1" ht="12.75">
      <c r="K207" s="225"/>
      <c r="L207" s="225"/>
      <c r="M207" s="225"/>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c r="HU207" s="13"/>
      <c r="HV207" s="13"/>
      <c r="HW207" s="13"/>
      <c r="HX207" s="13"/>
      <c r="HY207" s="13"/>
      <c r="HZ207" s="13"/>
      <c r="IA207" s="13"/>
      <c r="IB207" s="13"/>
      <c r="IC207" s="13"/>
      <c r="ID207" s="13"/>
      <c r="IE207" s="13"/>
      <c r="IF207" s="13"/>
      <c r="IG207" s="13"/>
      <c r="IH207" s="13"/>
      <c r="II207" s="13"/>
      <c r="IJ207" s="13"/>
      <c r="IK207" s="13"/>
      <c r="IL207" s="13"/>
      <c r="IM207" s="13"/>
      <c r="IN207" s="13"/>
      <c r="IO207" s="13"/>
      <c r="IP207" s="13"/>
      <c r="IQ207" s="13"/>
      <c r="IR207" s="13"/>
      <c r="IS207" s="13"/>
      <c r="IT207" s="13"/>
      <c r="IU207" s="13"/>
      <c r="IV207" s="13"/>
    </row>
    <row r="208" spans="11:256" s="33" customFormat="1" ht="12.75">
      <c r="K208" s="225"/>
      <c r="L208" s="225"/>
      <c r="M208" s="225"/>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c r="HU208" s="13"/>
      <c r="HV208" s="13"/>
      <c r="HW208" s="13"/>
      <c r="HX208" s="13"/>
      <c r="HY208" s="13"/>
      <c r="HZ208" s="13"/>
      <c r="IA208" s="13"/>
      <c r="IB208" s="13"/>
      <c r="IC208" s="13"/>
      <c r="ID208" s="13"/>
      <c r="IE208" s="13"/>
      <c r="IF208" s="13"/>
      <c r="IG208" s="13"/>
      <c r="IH208" s="13"/>
      <c r="II208" s="13"/>
      <c r="IJ208" s="13"/>
      <c r="IK208" s="13"/>
      <c r="IL208" s="13"/>
      <c r="IM208" s="13"/>
      <c r="IN208" s="13"/>
      <c r="IO208" s="13"/>
      <c r="IP208" s="13"/>
      <c r="IQ208" s="13"/>
      <c r="IR208" s="13"/>
      <c r="IS208" s="13"/>
      <c r="IT208" s="13"/>
      <c r="IU208" s="13"/>
      <c r="IV208" s="13"/>
    </row>
    <row r="209" spans="11:256" s="33" customFormat="1" ht="12.75">
      <c r="K209" s="225"/>
      <c r="L209" s="225"/>
      <c r="M209" s="225"/>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c r="IG209" s="13"/>
      <c r="IH209" s="13"/>
      <c r="II209" s="13"/>
      <c r="IJ209" s="13"/>
      <c r="IK209" s="13"/>
      <c r="IL209" s="13"/>
      <c r="IM209" s="13"/>
      <c r="IN209" s="13"/>
      <c r="IO209" s="13"/>
      <c r="IP209" s="13"/>
      <c r="IQ209" s="13"/>
      <c r="IR209" s="13"/>
      <c r="IS209" s="13"/>
      <c r="IT209" s="13"/>
      <c r="IU209" s="13"/>
      <c r="IV209" s="13"/>
    </row>
    <row r="210" spans="11:256" s="33" customFormat="1" ht="12.75">
      <c r="K210" s="225"/>
      <c r="L210" s="225"/>
      <c r="M210" s="225"/>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c r="HT210" s="13"/>
      <c r="HU210" s="13"/>
      <c r="HV210" s="13"/>
      <c r="HW210" s="13"/>
      <c r="HX210" s="13"/>
      <c r="HY210" s="13"/>
      <c r="HZ210" s="13"/>
      <c r="IA210" s="13"/>
      <c r="IB210" s="13"/>
      <c r="IC210" s="13"/>
      <c r="ID210" s="13"/>
      <c r="IE210" s="13"/>
      <c r="IF210" s="13"/>
      <c r="IG210" s="13"/>
      <c r="IH210" s="13"/>
      <c r="II210" s="13"/>
      <c r="IJ210" s="13"/>
      <c r="IK210" s="13"/>
      <c r="IL210" s="13"/>
      <c r="IM210" s="13"/>
      <c r="IN210" s="13"/>
      <c r="IO210" s="13"/>
      <c r="IP210" s="13"/>
      <c r="IQ210" s="13"/>
      <c r="IR210" s="13"/>
      <c r="IS210" s="13"/>
      <c r="IT210" s="13"/>
      <c r="IU210" s="13"/>
      <c r="IV210" s="13"/>
    </row>
    <row r="211" spans="11:256" s="33" customFormat="1" ht="12.75">
      <c r="K211" s="225"/>
      <c r="L211" s="225"/>
      <c r="M211" s="225"/>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c r="IU211" s="13"/>
      <c r="IV211" s="13"/>
    </row>
    <row r="212" spans="11:256" s="33" customFormat="1" ht="12.75">
      <c r="K212" s="225"/>
      <c r="L212" s="225"/>
      <c r="M212" s="225"/>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c r="IK212" s="13"/>
      <c r="IL212" s="13"/>
      <c r="IM212" s="13"/>
      <c r="IN212" s="13"/>
      <c r="IO212" s="13"/>
      <c r="IP212" s="13"/>
      <c r="IQ212" s="13"/>
      <c r="IR212" s="13"/>
      <c r="IS212" s="13"/>
      <c r="IT212" s="13"/>
      <c r="IU212" s="13"/>
      <c r="IV212" s="13"/>
    </row>
    <row r="213" spans="11:256" s="33" customFormat="1" ht="12.75">
      <c r="K213" s="225"/>
      <c r="L213" s="225"/>
      <c r="M213" s="225"/>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c r="IU213" s="13"/>
      <c r="IV213" s="13"/>
    </row>
    <row r="214" spans="11:256" s="33" customFormat="1" ht="12.75">
      <c r="K214" s="225"/>
      <c r="L214" s="225"/>
      <c r="M214" s="225"/>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c r="IU214" s="13"/>
      <c r="IV214" s="13"/>
    </row>
    <row r="215" spans="11:256" s="33" customFormat="1" ht="12.75">
      <c r="K215" s="225"/>
      <c r="L215" s="225"/>
      <c r="M215" s="225"/>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c r="IH215" s="13"/>
      <c r="II215" s="13"/>
      <c r="IJ215" s="13"/>
      <c r="IK215" s="13"/>
      <c r="IL215" s="13"/>
      <c r="IM215" s="13"/>
      <c r="IN215" s="13"/>
      <c r="IO215" s="13"/>
      <c r="IP215" s="13"/>
      <c r="IQ215" s="13"/>
      <c r="IR215" s="13"/>
      <c r="IS215" s="13"/>
      <c r="IT215" s="13"/>
      <c r="IU215" s="13"/>
      <c r="IV215" s="13"/>
    </row>
    <row r="216" spans="11:256" s="33" customFormat="1" ht="12.75">
      <c r="K216" s="225"/>
      <c r="L216" s="225"/>
      <c r="M216" s="225"/>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c r="IH216" s="13"/>
      <c r="II216" s="13"/>
      <c r="IJ216" s="13"/>
      <c r="IK216" s="13"/>
      <c r="IL216" s="13"/>
      <c r="IM216" s="13"/>
      <c r="IN216" s="13"/>
      <c r="IO216" s="13"/>
      <c r="IP216" s="13"/>
      <c r="IQ216" s="13"/>
      <c r="IR216" s="13"/>
      <c r="IS216" s="13"/>
      <c r="IT216" s="13"/>
      <c r="IU216" s="13"/>
      <c r="IV216" s="13"/>
    </row>
    <row r="217" spans="11:256" s="33" customFormat="1" ht="12.75">
      <c r="K217" s="225"/>
      <c r="L217" s="225"/>
      <c r="M217" s="225"/>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c r="IH217" s="13"/>
      <c r="II217" s="13"/>
      <c r="IJ217" s="13"/>
      <c r="IK217" s="13"/>
      <c r="IL217" s="13"/>
      <c r="IM217" s="13"/>
      <c r="IN217" s="13"/>
      <c r="IO217" s="13"/>
      <c r="IP217" s="13"/>
      <c r="IQ217" s="13"/>
      <c r="IR217" s="13"/>
      <c r="IS217" s="13"/>
      <c r="IT217" s="13"/>
      <c r="IU217" s="13"/>
      <c r="IV217" s="13"/>
    </row>
    <row r="218" spans="11:256" s="33" customFormat="1" ht="12.75">
      <c r="K218" s="225"/>
      <c r="L218" s="225"/>
      <c r="M218" s="225"/>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c r="IH218" s="13"/>
      <c r="II218" s="13"/>
      <c r="IJ218" s="13"/>
      <c r="IK218" s="13"/>
      <c r="IL218" s="13"/>
      <c r="IM218" s="13"/>
      <c r="IN218" s="13"/>
      <c r="IO218" s="13"/>
      <c r="IP218" s="13"/>
      <c r="IQ218" s="13"/>
      <c r="IR218" s="13"/>
      <c r="IS218" s="13"/>
      <c r="IT218" s="13"/>
      <c r="IU218" s="13"/>
      <c r="IV218" s="13"/>
    </row>
    <row r="219" spans="11:256" s="33" customFormat="1" ht="12.75">
      <c r="K219" s="225"/>
      <c r="L219" s="225"/>
      <c r="M219" s="225"/>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c r="IH219" s="13"/>
      <c r="II219" s="13"/>
      <c r="IJ219" s="13"/>
      <c r="IK219" s="13"/>
      <c r="IL219" s="13"/>
      <c r="IM219" s="13"/>
      <c r="IN219" s="13"/>
      <c r="IO219" s="13"/>
      <c r="IP219" s="13"/>
      <c r="IQ219" s="13"/>
      <c r="IR219" s="13"/>
      <c r="IS219" s="13"/>
      <c r="IT219" s="13"/>
      <c r="IU219" s="13"/>
      <c r="IV219" s="13"/>
    </row>
    <row r="220" spans="11:256" s="33" customFormat="1" ht="12.75">
      <c r="K220" s="225"/>
      <c r="L220" s="225"/>
      <c r="M220" s="225"/>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c r="IH220" s="13"/>
      <c r="II220" s="13"/>
      <c r="IJ220" s="13"/>
      <c r="IK220" s="13"/>
      <c r="IL220" s="13"/>
      <c r="IM220" s="13"/>
      <c r="IN220" s="13"/>
      <c r="IO220" s="13"/>
      <c r="IP220" s="13"/>
      <c r="IQ220" s="13"/>
      <c r="IR220" s="13"/>
      <c r="IS220" s="13"/>
      <c r="IT220" s="13"/>
      <c r="IU220" s="13"/>
      <c r="IV220" s="13"/>
    </row>
    <row r="221" spans="11:256" s="33" customFormat="1" ht="12.75">
      <c r="K221" s="225"/>
      <c r="L221" s="225"/>
      <c r="M221" s="225"/>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3"/>
    </row>
    <row r="222" spans="11:256" s="33" customFormat="1" ht="12.75">
      <c r="K222" s="225"/>
      <c r="L222" s="225"/>
      <c r="M222" s="225"/>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3"/>
    </row>
    <row r="223" spans="11:256" s="33" customFormat="1" ht="12.75">
      <c r="K223" s="225"/>
      <c r="L223" s="225"/>
      <c r="M223" s="225"/>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3"/>
    </row>
    <row r="224" spans="11:256" s="33" customFormat="1" ht="12.75">
      <c r="K224" s="225"/>
      <c r="L224" s="225"/>
      <c r="M224" s="225"/>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3"/>
    </row>
    <row r="225" spans="11:256" s="33" customFormat="1" ht="12.75">
      <c r="K225" s="225"/>
      <c r="L225" s="225"/>
      <c r="M225" s="225"/>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c r="IH225" s="13"/>
      <c r="II225" s="13"/>
      <c r="IJ225" s="13"/>
      <c r="IK225" s="13"/>
      <c r="IL225" s="13"/>
      <c r="IM225" s="13"/>
      <c r="IN225" s="13"/>
      <c r="IO225" s="13"/>
      <c r="IP225" s="13"/>
      <c r="IQ225" s="13"/>
      <c r="IR225" s="13"/>
      <c r="IS225" s="13"/>
      <c r="IT225" s="13"/>
      <c r="IU225" s="13"/>
      <c r="IV225" s="13"/>
    </row>
    <row r="226" spans="11:256" s="33" customFormat="1" ht="12.75">
      <c r="K226" s="225"/>
      <c r="L226" s="225"/>
      <c r="M226" s="225"/>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c r="IH226" s="13"/>
      <c r="II226" s="13"/>
      <c r="IJ226" s="13"/>
      <c r="IK226" s="13"/>
      <c r="IL226" s="13"/>
      <c r="IM226" s="13"/>
      <c r="IN226" s="13"/>
      <c r="IO226" s="13"/>
      <c r="IP226" s="13"/>
      <c r="IQ226" s="13"/>
      <c r="IR226" s="13"/>
      <c r="IS226" s="13"/>
      <c r="IT226" s="13"/>
      <c r="IU226" s="13"/>
      <c r="IV226" s="13"/>
    </row>
    <row r="227" spans="11:256" s="33" customFormat="1" ht="12.75">
      <c r="K227" s="225"/>
      <c r="L227" s="225"/>
      <c r="M227" s="225"/>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c r="IH227" s="13"/>
      <c r="II227" s="13"/>
      <c r="IJ227" s="13"/>
      <c r="IK227" s="13"/>
      <c r="IL227" s="13"/>
      <c r="IM227" s="13"/>
      <c r="IN227" s="13"/>
      <c r="IO227" s="13"/>
      <c r="IP227" s="13"/>
      <c r="IQ227" s="13"/>
      <c r="IR227" s="13"/>
      <c r="IS227" s="13"/>
      <c r="IT227" s="13"/>
      <c r="IU227" s="13"/>
      <c r="IV227" s="13"/>
    </row>
    <row r="228" spans="11:256" s="33" customFormat="1" ht="12.75">
      <c r="K228" s="225"/>
      <c r="L228" s="225"/>
      <c r="M228" s="225"/>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c r="IU228" s="13"/>
      <c r="IV228" s="13"/>
    </row>
    <row r="229" spans="11:256" s="33" customFormat="1" ht="12.75">
      <c r="K229" s="225"/>
      <c r="L229" s="225"/>
      <c r="M229" s="225"/>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c r="IH229" s="13"/>
      <c r="II229" s="13"/>
      <c r="IJ229" s="13"/>
      <c r="IK229" s="13"/>
      <c r="IL229" s="13"/>
      <c r="IM229" s="13"/>
      <c r="IN229" s="13"/>
      <c r="IO229" s="13"/>
      <c r="IP229" s="13"/>
      <c r="IQ229" s="13"/>
      <c r="IR229" s="13"/>
      <c r="IS229" s="13"/>
      <c r="IT229" s="13"/>
      <c r="IU229" s="13"/>
      <c r="IV229" s="13"/>
    </row>
    <row r="230" spans="11:256" s="33" customFormat="1" ht="12.75">
      <c r="K230" s="225"/>
      <c r="L230" s="225"/>
      <c r="M230" s="225"/>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c r="IK230" s="13"/>
      <c r="IL230" s="13"/>
      <c r="IM230" s="13"/>
      <c r="IN230" s="13"/>
      <c r="IO230" s="13"/>
      <c r="IP230" s="13"/>
      <c r="IQ230" s="13"/>
      <c r="IR230" s="13"/>
      <c r="IS230" s="13"/>
      <c r="IT230" s="13"/>
      <c r="IU230" s="13"/>
      <c r="IV230" s="13"/>
    </row>
    <row r="231" spans="11:256" s="33" customFormat="1" ht="12.75">
      <c r="K231" s="225"/>
      <c r="L231" s="225"/>
      <c r="M231" s="225"/>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c r="IH231" s="13"/>
      <c r="II231" s="13"/>
      <c r="IJ231" s="13"/>
      <c r="IK231" s="13"/>
      <c r="IL231" s="13"/>
      <c r="IM231" s="13"/>
      <c r="IN231" s="13"/>
      <c r="IO231" s="13"/>
      <c r="IP231" s="13"/>
      <c r="IQ231" s="13"/>
      <c r="IR231" s="13"/>
      <c r="IS231" s="13"/>
      <c r="IT231" s="13"/>
      <c r="IU231" s="13"/>
      <c r="IV231" s="13"/>
    </row>
    <row r="232" spans="11:256" s="33" customFormat="1" ht="12.75">
      <c r="K232" s="225"/>
      <c r="L232" s="225"/>
      <c r="M232" s="225"/>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c r="HY232" s="13"/>
      <c r="HZ232" s="13"/>
      <c r="IA232" s="13"/>
      <c r="IB232" s="13"/>
      <c r="IC232" s="13"/>
      <c r="ID232" s="13"/>
      <c r="IE232" s="13"/>
      <c r="IF232" s="13"/>
      <c r="IG232" s="13"/>
      <c r="IH232" s="13"/>
      <c r="II232" s="13"/>
      <c r="IJ232" s="13"/>
      <c r="IK232" s="13"/>
      <c r="IL232" s="13"/>
      <c r="IM232" s="13"/>
      <c r="IN232" s="13"/>
      <c r="IO232" s="13"/>
      <c r="IP232" s="13"/>
      <c r="IQ232" s="13"/>
      <c r="IR232" s="13"/>
      <c r="IS232" s="13"/>
      <c r="IT232" s="13"/>
      <c r="IU232" s="13"/>
      <c r="IV232" s="13"/>
    </row>
    <row r="233" spans="11:256" s="33" customFormat="1" ht="12.75">
      <c r="K233" s="225"/>
      <c r="L233" s="225"/>
      <c r="M233" s="225"/>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c r="IK233" s="13"/>
      <c r="IL233" s="13"/>
      <c r="IM233" s="13"/>
      <c r="IN233" s="13"/>
      <c r="IO233" s="13"/>
      <c r="IP233" s="13"/>
      <c r="IQ233" s="13"/>
      <c r="IR233" s="13"/>
      <c r="IS233" s="13"/>
      <c r="IT233" s="13"/>
      <c r="IU233" s="13"/>
      <c r="IV233" s="13"/>
    </row>
    <row r="234" spans="11:256" s="33" customFormat="1" ht="12.75">
      <c r="K234" s="225"/>
      <c r="L234" s="225"/>
      <c r="M234" s="225"/>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c r="IH234" s="13"/>
      <c r="II234" s="13"/>
      <c r="IJ234" s="13"/>
      <c r="IK234" s="13"/>
      <c r="IL234" s="13"/>
      <c r="IM234" s="13"/>
      <c r="IN234" s="13"/>
      <c r="IO234" s="13"/>
      <c r="IP234" s="13"/>
      <c r="IQ234" s="13"/>
      <c r="IR234" s="13"/>
      <c r="IS234" s="13"/>
      <c r="IT234" s="13"/>
      <c r="IU234" s="13"/>
      <c r="IV234" s="13"/>
    </row>
    <row r="235" spans="11:256" s="33" customFormat="1" ht="12.75">
      <c r="K235" s="225"/>
      <c r="L235" s="225"/>
      <c r="M235" s="225"/>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c r="IP235" s="13"/>
      <c r="IQ235" s="13"/>
      <c r="IR235" s="13"/>
      <c r="IS235" s="13"/>
      <c r="IT235" s="13"/>
      <c r="IU235" s="13"/>
      <c r="IV235" s="13"/>
    </row>
    <row r="236" spans="11:256" s="33" customFormat="1" ht="12.75">
      <c r="K236" s="225"/>
      <c r="L236" s="225"/>
      <c r="M236" s="225"/>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c r="IU236" s="13"/>
      <c r="IV236" s="13"/>
    </row>
    <row r="237" spans="11:256" s="33" customFormat="1" ht="12.75">
      <c r="K237" s="225"/>
      <c r="L237" s="225"/>
      <c r="M237" s="225"/>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c r="IU237" s="13"/>
      <c r="IV237" s="13"/>
    </row>
    <row r="238" spans="11:256" s="33" customFormat="1" ht="12.75">
      <c r="K238" s="225"/>
      <c r="L238" s="225"/>
      <c r="M238" s="225"/>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c r="IU238" s="13"/>
      <c r="IV238" s="13"/>
    </row>
    <row r="239" spans="11:256" s="33" customFormat="1" ht="12.75">
      <c r="K239" s="225"/>
      <c r="L239" s="225"/>
      <c r="M239" s="225"/>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c r="IU239" s="13"/>
      <c r="IV239" s="13"/>
    </row>
    <row r="240" spans="11:256" s="33" customFormat="1" ht="12.75">
      <c r="K240" s="225"/>
      <c r="L240" s="225"/>
      <c r="M240" s="225"/>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c r="IU240" s="13"/>
      <c r="IV240" s="13"/>
    </row>
  </sheetData>
  <sheetProtection selectLockedCells="1" selectUnlockedCells="1"/>
  <mergeCells count="19">
    <mergeCell ref="A1:R1"/>
    <mergeCell ref="A2:R2"/>
    <mergeCell ref="B3:R3"/>
    <mergeCell ref="A4:A5"/>
    <mergeCell ref="B4:B5"/>
    <mergeCell ref="C4:C5"/>
    <mergeCell ref="D4:D5"/>
    <mergeCell ref="E4:E5"/>
    <mergeCell ref="F4:F5"/>
    <mergeCell ref="G4:G5"/>
    <mergeCell ref="A99:R99"/>
    <mergeCell ref="A111:R111"/>
    <mergeCell ref="A112:R112"/>
    <mergeCell ref="H4:I4"/>
    <mergeCell ref="J4:J5"/>
    <mergeCell ref="K4:M4"/>
    <mergeCell ref="N4:P4"/>
    <mergeCell ref="A6:R6"/>
    <mergeCell ref="A16:R16"/>
  </mergeCells>
  <printOptions/>
  <pageMargins left="0.7479166666666667" right="0.7479166666666667" top="0.9840277777777777" bottom="0.9840277777777777" header="0.5118055555555555" footer="0.511805555555555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IN794"/>
  <sheetViews>
    <sheetView zoomScaleSheetLayoutView="10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106" sqref="E106"/>
    </sheetView>
  </sheetViews>
  <sheetFormatPr defaultColWidth="9.140625" defaultRowHeight="12.75"/>
  <cols>
    <col min="1" max="1" width="19.421875" style="13" customWidth="1"/>
    <col min="2" max="2" width="15.57421875" style="13" customWidth="1"/>
    <col min="3" max="3" width="14.28125" style="13" customWidth="1"/>
    <col min="4" max="4" width="17.8515625" style="13" customWidth="1"/>
    <col min="5" max="5" width="33.00390625" style="13" customWidth="1"/>
    <col min="6" max="6" width="18.7109375" style="13" customWidth="1"/>
    <col min="7" max="7" width="25.00390625" style="13" customWidth="1"/>
    <col min="8" max="8" width="29.8515625" style="13" customWidth="1"/>
    <col min="9" max="9" width="16.57421875" style="13" customWidth="1"/>
    <col min="10" max="10" width="25.7109375" style="13" customWidth="1"/>
    <col min="11" max="16384" width="9.140625" style="13" customWidth="1"/>
  </cols>
  <sheetData>
    <row r="1" spans="1:248" ht="30.75" customHeight="1">
      <c r="A1" s="327" t="s">
        <v>14</v>
      </c>
      <c r="B1" s="327"/>
      <c r="C1" s="327"/>
      <c r="D1" s="327"/>
      <c r="E1" s="327"/>
      <c r="F1" s="327"/>
      <c r="G1" s="327"/>
      <c r="H1" s="327"/>
      <c r="I1" s="327"/>
      <c r="J1" s="327"/>
      <c r="K1" s="74"/>
      <c r="L1"/>
      <c r="M1"/>
      <c r="N1"/>
      <c r="O1" s="74"/>
      <c r="P1" s="74"/>
      <c r="Q1"/>
      <c r="R1"/>
      <c r="S1"/>
      <c r="T1" s="74"/>
      <c r="U1" s="74"/>
      <c r="V1"/>
      <c r="W1"/>
      <c r="X1"/>
      <c r="Y1" s="74"/>
      <c r="Z1" s="74"/>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6" ht="28.5" customHeight="1">
      <c r="A2" s="334" t="s">
        <v>189</v>
      </c>
      <c r="B2" s="334"/>
      <c r="C2" s="334"/>
      <c r="D2" s="334"/>
      <c r="E2" s="334"/>
      <c r="F2" s="334"/>
      <c r="G2" s="334"/>
      <c r="H2" s="334"/>
      <c r="I2" s="334"/>
      <c r="J2" s="334"/>
      <c r="K2" s="15"/>
      <c r="O2" s="15"/>
      <c r="P2" s="15"/>
      <c r="T2" s="15"/>
      <c r="U2" s="15"/>
      <c r="Y2" s="15"/>
      <c r="Z2" s="15"/>
    </row>
    <row r="3" spans="1:10" ht="120.75" customHeight="1">
      <c r="A3" s="33"/>
      <c r="B3" s="333" t="s">
        <v>190</v>
      </c>
      <c r="C3" s="333"/>
      <c r="D3" s="333"/>
      <c r="E3" s="333"/>
      <c r="F3" s="333"/>
      <c r="G3" s="333"/>
      <c r="H3" s="333"/>
      <c r="I3" s="333"/>
      <c r="J3" s="333"/>
    </row>
    <row r="4" spans="1:10" s="112" customFormat="1" ht="170.25" customHeight="1">
      <c r="A4" s="111" t="s">
        <v>191</v>
      </c>
      <c r="B4" s="111" t="s">
        <v>192</v>
      </c>
      <c r="C4" s="111" t="s">
        <v>193</v>
      </c>
      <c r="D4" s="111" t="s">
        <v>194</v>
      </c>
      <c r="E4" s="111" t="s">
        <v>195</v>
      </c>
      <c r="F4" s="111" t="s">
        <v>196</v>
      </c>
      <c r="G4" s="111" t="s">
        <v>197</v>
      </c>
      <c r="H4" s="111" t="s">
        <v>198</v>
      </c>
      <c r="I4" s="98" t="s">
        <v>199</v>
      </c>
      <c r="J4" s="98" t="s">
        <v>200</v>
      </c>
    </row>
    <row r="5" spans="1:10" ht="48" customHeight="1">
      <c r="A5" s="227" t="s">
        <v>613</v>
      </c>
      <c r="B5" s="228">
        <v>38051</v>
      </c>
      <c r="C5" s="228">
        <v>38070</v>
      </c>
      <c r="D5" s="227">
        <v>2</v>
      </c>
      <c r="E5" s="227" t="s">
        <v>614</v>
      </c>
      <c r="F5" s="229">
        <v>44.89</v>
      </c>
      <c r="G5" s="227">
        <v>22338</v>
      </c>
      <c r="H5" s="227" t="s">
        <v>615</v>
      </c>
      <c r="I5" s="227" t="s">
        <v>616</v>
      </c>
      <c r="J5" s="230"/>
    </row>
    <row r="6" spans="1:10" s="110" customFormat="1" ht="38.25" customHeight="1">
      <c r="A6" s="227" t="s">
        <v>613</v>
      </c>
      <c r="B6" s="228">
        <v>38051</v>
      </c>
      <c r="C6" s="228">
        <v>38070</v>
      </c>
      <c r="D6" s="227">
        <v>2</v>
      </c>
      <c r="E6" s="227" t="s">
        <v>614</v>
      </c>
      <c r="F6" s="229">
        <v>44.89</v>
      </c>
      <c r="G6" s="227">
        <v>22339</v>
      </c>
      <c r="H6" s="227" t="s">
        <v>617</v>
      </c>
      <c r="I6" s="227" t="s">
        <v>616</v>
      </c>
      <c r="J6" s="230"/>
    </row>
    <row r="7" spans="1:10" s="110" customFormat="1" ht="31.5" customHeight="1">
      <c r="A7" s="227" t="s">
        <v>613</v>
      </c>
      <c r="B7" s="228">
        <v>38051</v>
      </c>
      <c r="C7" s="228">
        <v>38070</v>
      </c>
      <c r="D7" s="227">
        <v>2</v>
      </c>
      <c r="E7" s="227" t="s">
        <v>614</v>
      </c>
      <c r="F7" s="229">
        <v>44.89</v>
      </c>
      <c r="G7" s="227">
        <v>22340</v>
      </c>
      <c r="H7" s="227" t="s">
        <v>617</v>
      </c>
      <c r="I7" s="227" t="s">
        <v>616</v>
      </c>
      <c r="J7" s="230"/>
    </row>
    <row r="8" spans="1:10" ht="57.75" customHeight="1">
      <c r="A8" s="227" t="s">
        <v>613</v>
      </c>
      <c r="B8" s="228">
        <v>38051</v>
      </c>
      <c r="C8" s="228">
        <v>38070</v>
      </c>
      <c r="D8" s="227">
        <v>2</v>
      </c>
      <c r="E8" s="227" t="s">
        <v>614</v>
      </c>
      <c r="F8" s="229">
        <v>44.89</v>
      </c>
      <c r="G8" s="227">
        <v>22341</v>
      </c>
      <c r="H8" s="227" t="s">
        <v>615</v>
      </c>
      <c r="I8" s="227" t="s">
        <v>616</v>
      </c>
      <c r="J8" s="230"/>
    </row>
    <row r="9" spans="1:10" ht="30.75" customHeight="1">
      <c r="A9" s="227" t="s">
        <v>613</v>
      </c>
      <c r="B9" s="228">
        <v>38051</v>
      </c>
      <c r="C9" s="228">
        <v>38070</v>
      </c>
      <c r="D9" s="227">
        <v>2</v>
      </c>
      <c r="E9" s="227" t="s">
        <v>614</v>
      </c>
      <c r="F9" s="229">
        <v>44.89</v>
      </c>
      <c r="G9" s="227">
        <v>22342</v>
      </c>
      <c r="H9" s="227" t="s">
        <v>617</v>
      </c>
      <c r="I9" s="227" t="s">
        <v>616</v>
      </c>
      <c r="J9" s="230"/>
    </row>
    <row r="10" spans="1:10" ht="30" customHeight="1">
      <c r="A10" s="227" t="s">
        <v>613</v>
      </c>
      <c r="B10" s="228">
        <v>38051</v>
      </c>
      <c r="C10" s="228">
        <v>38070</v>
      </c>
      <c r="D10" s="227">
        <v>2</v>
      </c>
      <c r="E10" s="227" t="s">
        <v>614</v>
      </c>
      <c r="F10" s="229">
        <v>44.89</v>
      </c>
      <c r="G10" s="227">
        <v>22343</v>
      </c>
      <c r="H10" s="227" t="s">
        <v>618</v>
      </c>
      <c r="I10" s="227" t="s">
        <v>616</v>
      </c>
      <c r="J10" s="230"/>
    </row>
    <row r="11" spans="1:10" ht="60" customHeight="1">
      <c r="A11" s="227" t="s">
        <v>613</v>
      </c>
      <c r="B11" s="228">
        <v>38051</v>
      </c>
      <c r="C11" s="228">
        <v>38070</v>
      </c>
      <c r="D11" s="227">
        <v>2</v>
      </c>
      <c r="E11" s="227" t="s">
        <v>614</v>
      </c>
      <c r="F11" s="229">
        <v>44.89</v>
      </c>
      <c r="G11" s="227">
        <v>22344</v>
      </c>
      <c r="H11" s="227" t="s">
        <v>617</v>
      </c>
      <c r="I11" s="227" t="s">
        <v>616</v>
      </c>
      <c r="J11" s="230"/>
    </row>
    <row r="12" spans="1:10" ht="29.25" customHeight="1">
      <c r="A12" s="227" t="s">
        <v>613</v>
      </c>
      <c r="B12" s="228">
        <v>38051</v>
      </c>
      <c r="C12" s="228">
        <v>38070</v>
      </c>
      <c r="D12" s="227">
        <v>2</v>
      </c>
      <c r="E12" s="227" t="s">
        <v>614</v>
      </c>
      <c r="F12" s="229">
        <v>44.89</v>
      </c>
      <c r="G12" s="227">
        <v>22345</v>
      </c>
      <c r="H12" s="227" t="s">
        <v>619</v>
      </c>
      <c r="I12" s="227" t="s">
        <v>616</v>
      </c>
      <c r="J12" s="230"/>
    </row>
    <row r="13" spans="1:10" ht="27.75" customHeight="1">
      <c r="A13" s="227" t="s">
        <v>613</v>
      </c>
      <c r="B13" s="228">
        <v>38051</v>
      </c>
      <c r="C13" s="228">
        <v>38070</v>
      </c>
      <c r="D13" s="227">
        <v>2</v>
      </c>
      <c r="E13" s="227" t="s">
        <v>614</v>
      </c>
      <c r="F13" s="229">
        <v>44.89</v>
      </c>
      <c r="G13" s="227">
        <v>22346</v>
      </c>
      <c r="H13" s="227" t="s">
        <v>619</v>
      </c>
      <c r="I13" s="227" t="s">
        <v>616</v>
      </c>
      <c r="J13" s="230"/>
    </row>
    <row r="14" spans="1:10" ht="45.75" customHeight="1">
      <c r="A14" s="227" t="s">
        <v>613</v>
      </c>
      <c r="B14" s="228">
        <v>38051</v>
      </c>
      <c r="C14" s="228">
        <v>38070</v>
      </c>
      <c r="D14" s="227">
        <v>2</v>
      </c>
      <c r="E14" s="227" t="s">
        <v>614</v>
      </c>
      <c r="F14" s="229">
        <v>44.89</v>
      </c>
      <c r="G14" s="227">
        <v>22347</v>
      </c>
      <c r="H14" s="227" t="s">
        <v>617</v>
      </c>
      <c r="I14" s="227" t="s">
        <v>616</v>
      </c>
      <c r="J14" s="230"/>
    </row>
    <row r="15" spans="1:10" ht="30.75" customHeight="1">
      <c r="A15" s="227" t="s">
        <v>613</v>
      </c>
      <c r="B15" s="228">
        <v>38051</v>
      </c>
      <c r="C15" s="228">
        <v>38070</v>
      </c>
      <c r="D15" s="227">
        <v>2</v>
      </c>
      <c r="E15" s="227" t="s">
        <v>614</v>
      </c>
      <c r="F15" s="229">
        <v>44.89</v>
      </c>
      <c r="G15" s="227">
        <v>22348</v>
      </c>
      <c r="H15" s="227" t="s">
        <v>620</v>
      </c>
      <c r="I15" s="227" t="s">
        <v>616</v>
      </c>
      <c r="J15" s="230"/>
    </row>
    <row r="16" spans="1:10" ht="34.5" customHeight="1">
      <c r="A16" s="227" t="s">
        <v>613</v>
      </c>
      <c r="B16" s="228">
        <v>38051</v>
      </c>
      <c r="C16" s="228">
        <v>38070</v>
      </c>
      <c r="D16" s="227">
        <v>2</v>
      </c>
      <c r="E16" s="227" t="s">
        <v>614</v>
      </c>
      <c r="F16" s="229">
        <v>44.89</v>
      </c>
      <c r="G16" s="227">
        <v>22349</v>
      </c>
      <c r="H16" s="227" t="s">
        <v>621</v>
      </c>
      <c r="I16" s="227" t="s">
        <v>616</v>
      </c>
      <c r="J16" s="230"/>
    </row>
    <row r="17" spans="1:10" ht="44.25" customHeight="1">
      <c r="A17" s="227" t="s">
        <v>613</v>
      </c>
      <c r="B17" s="228">
        <v>38051</v>
      </c>
      <c r="C17" s="228">
        <v>38070</v>
      </c>
      <c r="D17" s="227">
        <v>2</v>
      </c>
      <c r="E17" s="227" t="s">
        <v>614</v>
      </c>
      <c r="F17" s="229">
        <v>44.89</v>
      </c>
      <c r="G17" s="227">
        <v>22350</v>
      </c>
      <c r="H17" s="227" t="s">
        <v>622</v>
      </c>
      <c r="I17" s="227" t="s">
        <v>616</v>
      </c>
      <c r="J17" s="230"/>
    </row>
    <row r="18" spans="1:10" ht="36" customHeight="1">
      <c r="A18" s="227" t="s">
        <v>613</v>
      </c>
      <c r="B18" s="228">
        <v>38051</v>
      </c>
      <c r="C18" s="228">
        <v>38070</v>
      </c>
      <c r="D18" s="227">
        <v>2</v>
      </c>
      <c r="E18" s="227" t="s">
        <v>614</v>
      </c>
      <c r="F18" s="229">
        <v>44.89</v>
      </c>
      <c r="G18" s="227">
        <v>22351</v>
      </c>
      <c r="H18" s="227" t="s">
        <v>619</v>
      </c>
      <c r="I18" s="227" t="s">
        <v>616</v>
      </c>
      <c r="J18" s="230"/>
    </row>
    <row r="19" spans="1:10" ht="36" customHeight="1">
      <c r="A19" s="227" t="s">
        <v>613</v>
      </c>
      <c r="B19" s="228">
        <v>38051</v>
      </c>
      <c r="C19" s="228">
        <v>38070</v>
      </c>
      <c r="D19" s="227">
        <v>2</v>
      </c>
      <c r="E19" s="227" t="s">
        <v>614</v>
      </c>
      <c r="F19" s="229">
        <v>44.89</v>
      </c>
      <c r="G19" s="227">
        <v>22352</v>
      </c>
      <c r="H19" s="227" t="s">
        <v>615</v>
      </c>
      <c r="I19" s="227" t="s">
        <v>616</v>
      </c>
      <c r="J19" s="230"/>
    </row>
    <row r="20" spans="1:10" ht="48" customHeight="1">
      <c r="A20" s="227" t="s">
        <v>613</v>
      </c>
      <c r="B20" s="228">
        <v>38051</v>
      </c>
      <c r="C20" s="228">
        <v>38070</v>
      </c>
      <c r="D20" s="227">
        <v>2</v>
      </c>
      <c r="E20" s="227" t="s">
        <v>614</v>
      </c>
      <c r="F20" s="229">
        <v>44.89</v>
      </c>
      <c r="G20" s="227">
        <v>22353</v>
      </c>
      <c r="H20" s="227" t="s">
        <v>617</v>
      </c>
      <c r="I20" s="227" t="s">
        <v>616</v>
      </c>
      <c r="J20" s="230"/>
    </row>
    <row r="21" spans="1:10" ht="48" customHeight="1">
      <c r="A21" s="227" t="s">
        <v>613</v>
      </c>
      <c r="B21" s="228">
        <v>38051</v>
      </c>
      <c r="C21" s="228">
        <v>38070</v>
      </c>
      <c r="D21" s="227">
        <v>2</v>
      </c>
      <c r="E21" s="227" t="s">
        <v>614</v>
      </c>
      <c r="F21" s="229">
        <v>44.89</v>
      </c>
      <c r="G21" s="227">
        <v>22354</v>
      </c>
      <c r="H21" s="227" t="s">
        <v>619</v>
      </c>
      <c r="I21" s="227" t="s">
        <v>616</v>
      </c>
      <c r="J21" s="230"/>
    </row>
    <row r="22" spans="1:10" ht="48" customHeight="1">
      <c r="A22" s="227" t="s">
        <v>613</v>
      </c>
      <c r="B22" s="228">
        <v>38051</v>
      </c>
      <c r="C22" s="228">
        <v>38070</v>
      </c>
      <c r="D22" s="227">
        <v>2</v>
      </c>
      <c r="E22" s="227" t="s">
        <v>614</v>
      </c>
      <c r="F22" s="229">
        <v>44.89</v>
      </c>
      <c r="G22" s="227">
        <v>22355</v>
      </c>
      <c r="H22" s="227" t="s">
        <v>620</v>
      </c>
      <c r="I22" s="227" t="s">
        <v>616</v>
      </c>
      <c r="J22" s="230"/>
    </row>
    <row r="23" spans="1:10" ht="33.75" customHeight="1">
      <c r="A23" s="227" t="s">
        <v>613</v>
      </c>
      <c r="B23" s="228">
        <v>38051</v>
      </c>
      <c r="C23" s="228">
        <v>38070</v>
      </c>
      <c r="D23" s="227">
        <v>2</v>
      </c>
      <c r="E23" s="227" t="s">
        <v>614</v>
      </c>
      <c r="F23" s="229">
        <v>44.89</v>
      </c>
      <c r="G23" s="227">
        <v>22356</v>
      </c>
      <c r="H23" s="227" t="s">
        <v>623</v>
      </c>
      <c r="I23" s="227" t="s">
        <v>616</v>
      </c>
      <c r="J23" s="230"/>
    </row>
    <row r="24" spans="1:10" ht="33.75" customHeight="1">
      <c r="A24" s="227" t="s">
        <v>613</v>
      </c>
      <c r="B24" s="228">
        <v>38051</v>
      </c>
      <c r="C24" s="228">
        <v>38070</v>
      </c>
      <c r="D24" s="227">
        <v>2</v>
      </c>
      <c r="E24" s="227" t="s">
        <v>614</v>
      </c>
      <c r="F24" s="229">
        <v>44.89</v>
      </c>
      <c r="G24" s="227">
        <v>22357</v>
      </c>
      <c r="H24" s="227" t="s">
        <v>618</v>
      </c>
      <c r="I24" s="227" t="s">
        <v>616</v>
      </c>
      <c r="J24" s="230"/>
    </row>
    <row r="25" spans="1:10" ht="33.75" customHeight="1">
      <c r="A25" s="227" t="s">
        <v>613</v>
      </c>
      <c r="B25" s="228">
        <v>38051</v>
      </c>
      <c r="C25" s="228">
        <v>38070</v>
      </c>
      <c r="D25" s="227">
        <v>2</v>
      </c>
      <c r="E25" s="227" t="s">
        <v>614</v>
      </c>
      <c r="F25" s="229">
        <v>44.89</v>
      </c>
      <c r="G25" s="227">
        <v>22358</v>
      </c>
      <c r="H25" s="227" t="s">
        <v>621</v>
      </c>
      <c r="I25" s="227" t="s">
        <v>616</v>
      </c>
      <c r="J25" s="230"/>
    </row>
    <row r="26" spans="1:10" ht="15.75">
      <c r="A26" s="227" t="s">
        <v>613</v>
      </c>
      <c r="B26" s="228">
        <v>38051</v>
      </c>
      <c r="C26" s="228">
        <v>38070</v>
      </c>
      <c r="D26" s="227">
        <v>2</v>
      </c>
      <c r="E26" s="227" t="s">
        <v>614</v>
      </c>
      <c r="F26" s="229">
        <v>44.89</v>
      </c>
      <c r="G26" s="227">
        <v>22359</v>
      </c>
      <c r="H26" s="227" t="s">
        <v>619</v>
      </c>
      <c r="I26" s="227" t="s">
        <v>616</v>
      </c>
      <c r="J26" s="230"/>
    </row>
    <row r="27" spans="1:10" ht="39" customHeight="1">
      <c r="A27" s="227" t="s">
        <v>613</v>
      </c>
      <c r="B27" s="228">
        <v>38051</v>
      </c>
      <c r="C27" s="228">
        <v>38070</v>
      </c>
      <c r="D27" s="227">
        <v>2</v>
      </c>
      <c r="E27" s="227" t="s">
        <v>614</v>
      </c>
      <c r="F27" s="229">
        <v>44.89</v>
      </c>
      <c r="G27" s="227">
        <v>22360</v>
      </c>
      <c r="H27" s="227" t="s">
        <v>615</v>
      </c>
      <c r="I27" s="227" t="s">
        <v>616</v>
      </c>
      <c r="J27" s="230"/>
    </row>
    <row r="28" spans="1:10" ht="39.75" customHeight="1">
      <c r="A28" s="227" t="s">
        <v>613</v>
      </c>
      <c r="B28" s="228">
        <v>38051</v>
      </c>
      <c r="C28" s="228">
        <v>38070</v>
      </c>
      <c r="D28" s="227">
        <v>2</v>
      </c>
      <c r="E28" s="227" t="s">
        <v>614</v>
      </c>
      <c r="F28" s="229">
        <v>44.89</v>
      </c>
      <c r="G28" s="227">
        <v>22361</v>
      </c>
      <c r="H28" s="227" t="s">
        <v>624</v>
      </c>
      <c r="I28" s="227" t="s">
        <v>616</v>
      </c>
      <c r="J28" s="230"/>
    </row>
    <row r="29" spans="1:10" ht="35.25" customHeight="1">
      <c r="A29" s="227" t="s">
        <v>613</v>
      </c>
      <c r="B29" s="228">
        <v>38051</v>
      </c>
      <c r="C29" s="228">
        <v>38070</v>
      </c>
      <c r="D29" s="227">
        <v>2</v>
      </c>
      <c r="E29" s="227" t="s">
        <v>614</v>
      </c>
      <c r="F29" s="229">
        <v>44.89</v>
      </c>
      <c r="G29" s="227">
        <v>22362</v>
      </c>
      <c r="H29" s="227" t="s">
        <v>617</v>
      </c>
      <c r="I29" s="227" t="s">
        <v>616</v>
      </c>
      <c r="J29" s="230"/>
    </row>
    <row r="30" spans="1:10" ht="45" customHeight="1">
      <c r="A30" s="227" t="s">
        <v>613</v>
      </c>
      <c r="B30" s="228">
        <v>38051</v>
      </c>
      <c r="C30" s="228">
        <v>38070</v>
      </c>
      <c r="D30" s="227">
        <v>2</v>
      </c>
      <c r="E30" s="227" t="s">
        <v>614</v>
      </c>
      <c r="F30" s="229">
        <v>44.89</v>
      </c>
      <c r="G30" s="227">
        <v>22363</v>
      </c>
      <c r="H30" s="227" t="s">
        <v>619</v>
      </c>
      <c r="I30" s="227" t="s">
        <v>616</v>
      </c>
      <c r="J30" s="230"/>
    </row>
    <row r="31" spans="1:10" ht="42" customHeight="1">
      <c r="A31" s="227" t="s">
        <v>613</v>
      </c>
      <c r="B31" s="228">
        <v>38051</v>
      </c>
      <c r="C31" s="228">
        <v>38070</v>
      </c>
      <c r="D31" s="227">
        <v>2</v>
      </c>
      <c r="E31" s="227" t="s">
        <v>614</v>
      </c>
      <c r="F31" s="229">
        <v>44.89</v>
      </c>
      <c r="G31" s="227">
        <v>22364</v>
      </c>
      <c r="H31" s="227" t="s">
        <v>619</v>
      </c>
      <c r="I31" s="227" t="s">
        <v>616</v>
      </c>
      <c r="J31" s="230"/>
    </row>
    <row r="32" spans="1:10" ht="22.5" customHeight="1">
      <c r="A32" s="227" t="s">
        <v>613</v>
      </c>
      <c r="B32" s="228">
        <v>38051</v>
      </c>
      <c r="C32" s="228">
        <v>38070</v>
      </c>
      <c r="D32" s="227">
        <v>2</v>
      </c>
      <c r="E32" s="227" t="s">
        <v>614</v>
      </c>
      <c r="F32" s="229">
        <v>44.89</v>
      </c>
      <c r="G32" s="227">
        <v>22365</v>
      </c>
      <c r="H32" s="227" t="s">
        <v>617</v>
      </c>
      <c r="I32" s="227" t="s">
        <v>616</v>
      </c>
      <c r="J32" s="230"/>
    </row>
    <row r="33" spans="1:10" ht="35.25" customHeight="1">
      <c r="A33" s="227" t="s">
        <v>613</v>
      </c>
      <c r="B33" s="228">
        <v>38051</v>
      </c>
      <c r="C33" s="228">
        <v>38070</v>
      </c>
      <c r="D33" s="227">
        <v>2</v>
      </c>
      <c r="E33" s="227" t="s">
        <v>614</v>
      </c>
      <c r="F33" s="229">
        <v>44.89</v>
      </c>
      <c r="G33" s="227">
        <v>22366</v>
      </c>
      <c r="H33" s="227" t="s">
        <v>619</v>
      </c>
      <c r="I33" s="227" t="s">
        <v>616</v>
      </c>
      <c r="J33" s="230"/>
    </row>
    <row r="34" spans="1:10" ht="41.25" customHeight="1">
      <c r="A34" s="227" t="s">
        <v>613</v>
      </c>
      <c r="B34" s="228">
        <v>38051</v>
      </c>
      <c r="C34" s="228">
        <v>38070</v>
      </c>
      <c r="D34" s="227">
        <v>2</v>
      </c>
      <c r="E34" s="227" t="s">
        <v>614</v>
      </c>
      <c r="F34" s="229">
        <v>44.89</v>
      </c>
      <c r="G34" s="227">
        <v>22367</v>
      </c>
      <c r="H34" s="227" t="s">
        <v>619</v>
      </c>
      <c r="I34" s="227" t="s">
        <v>616</v>
      </c>
      <c r="J34" s="230"/>
    </row>
    <row r="35" spans="1:10" ht="21" customHeight="1">
      <c r="A35" s="227" t="s">
        <v>613</v>
      </c>
      <c r="B35" s="228">
        <v>38051</v>
      </c>
      <c r="C35" s="228">
        <v>38070</v>
      </c>
      <c r="D35" s="227">
        <v>2</v>
      </c>
      <c r="E35" s="227" t="s">
        <v>614</v>
      </c>
      <c r="F35" s="229">
        <v>44.89</v>
      </c>
      <c r="G35" s="227">
        <v>22368</v>
      </c>
      <c r="H35" s="227" t="s">
        <v>619</v>
      </c>
      <c r="I35" s="227" t="s">
        <v>616</v>
      </c>
      <c r="J35" s="230"/>
    </row>
    <row r="36" spans="1:10" ht="39.75" customHeight="1">
      <c r="A36" s="227" t="s">
        <v>613</v>
      </c>
      <c r="B36" s="228">
        <v>38051</v>
      </c>
      <c r="C36" s="228">
        <v>38070</v>
      </c>
      <c r="D36" s="227">
        <v>2</v>
      </c>
      <c r="E36" s="227" t="s">
        <v>614</v>
      </c>
      <c r="F36" s="229">
        <v>44.89</v>
      </c>
      <c r="G36" s="227">
        <v>22369</v>
      </c>
      <c r="H36" s="227" t="s">
        <v>619</v>
      </c>
      <c r="I36" s="227" t="s">
        <v>616</v>
      </c>
      <c r="J36" s="230"/>
    </row>
    <row r="37" spans="1:10" ht="47.25" customHeight="1">
      <c r="A37" s="227" t="s">
        <v>613</v>
      </c>
      <c r="B37" s="228">
        <v>38051</v>
      </c>
      <c r="C37" s="228">
        <v>38070</v>
      </c>
      <c r="D37" s="227">
        <v>2</v>
      </c>
      <c r="E37" s="227" t="s">
        <v>614</v>
      </c>
      <c r="F37" s="229">
        <v>44.89</v>
      </c>
      <c r="G37" s="227">
        <v>22370</v>
      </c>
      <c r="H37" s="227" t="s">
        <v>625</v>
      </c>
      <c r="I37" s="227" t="s">
        <v>626</v>
      </c>
      <c r="J37" s="230"/>
    </row>
    <row r="38" spans="1:10" ht="52.5" customHeight="1">
      <c r="A38" s="227" t="s">
        <v>613</v>
      </c>
      <c r="B38" s="228">
        <v>38051</v>
      </c>
      <c r="C38" s="228">
        <v>38070</v>
      </c>
      <c r="D38" s="227">
        <v>2</v>
      </c>
      <c r="E38" s="227" t="s">
        <v>614</v>
      </c>
      <c r="F38" s="229">
        <v>44.89</v>
      </c>
      <c r="G38" s="227">
        <v>22371</v>
      </c>
      <c r="H38" s="227" t="s">
        <v>624</v>
      </c>
      <c r="I38" s="227" t="s">
        <v>616</v>
      </c>
      <c r="J38" s="230"/>
    </row>
    <row r="39" spans="1:10" ht="55.5" customHeight="1">
      <c r="A39" s="227" t="s">
        <v>613</v>
      </c>
      <c r="B39" s="228">
        <v>38051</v>
      </c>
      <c r="C39" s="228">
        <v>38070</v>
      </c>
      <c r="D39" s="227">
        <v>2</v>
      </c>
      <c r="E39" s="227" t="s">
        <v>614</v>
      </c>
      <c r="F39" s="229">
        <v>44.89</v>
      </c>
      <c r="G39" s="227">
        <v>22372</v>
      </c>
      <c r="H39" s="227" t="s">
        <v>619</v>
      </c>
      <c r="I39" s="227" t="s">
        <v>616</v>
      </c>
      <c r="J39" s="230"/>
    </row>
    <row r="40" spans="1:10" s="33" customFormat="1" ht="15.75">
      <c r="A40" s="227" t="s">
        <v>613</v>
      </c>
      <c r="B40" s="228">
        <v>38051</v>
      </c>
      <c r="C40" s="228">
        <v>38070</v>
      </c>
      <c r="D40" s="227">
        <v>2</v>
      </c>
      <c r="E40" s="227" t="s">
        <v>614</v>
      </c>
      <c r="F40" s="229">
        <v>44.89</v>
      </c>
      <c r="G40" s="227">
        <v>22373</v>
      </c>
      <c r="H40" s="227" t="s">
        <v>619</v>
      </c>
      <c r="I40" s="227" t="s">
        <v>616</v>
      </c>
      <c r="J40" s="230"/>
    </row>
    <row r="41" spans="1:10" s="33" customFormat="1" ht="85.5" customHeight="1">
      <c r="A41" s="227" t="s">
        <v>613</v>
      </c>
      <c r="B41" s="228">
        <v>38051</v>
      </c>
      <c r="C41" s="228">
        <v>38070</v>
      </c>
      <c r="D41" s="227">
        <v>2</v>
      </c>
      <c r="E41" s="227" t="s">
        <v>614</v>
      </c>
      <c r="F41" s="229">
        <v>44.89</v>
      </c>
      <c r="G41" s="227">
        <v>22374</v>
      </c>
      <c r="H41" s="227" t="s">
        <v>619</v>
      </c>
      <c r="I41" s="227" t="s">
        <v>616</v>
      </c>
      <c r="J41" s="230"/>
    </row>
    <row r="42" spans="1:10" s="33" customFormat="1" ht="15.75">
      <c r="A42" s="227" t="s">
        <v>613</v>
      </c>
      <c r="B42" s="228">
        <v>38051</v>
      </c>
      <c r="C42" s="228">
        <v>38070</v>
      </c>
      <c r="D42" s="227">
        <v>2</v>
      </c>
      <c r="E42" s="227" t="s">
        <v>614</v>
      </c>
      <c r="F42" s="229">
        <v>44.89</v>
      </c>
      <c r="G42" s="227">
        <v>22375</v>
      </c>
      <c r="H42" s="227" t="s">
        <v>617</v>
      </c>
      <c r="I42" s="227" t="s">
        <v>616</v>
      </c>
      <c r="J42" s="230"/>
    </row>
    <row r="43" spans="1:10" s="33" customFormat="1" ht="15.75">
      <c r="A43" s="227" t="s">
        <v>613</v>
      </c>
      <c r="B43" s="228">
        <v>38051</v>
      </c>
      <c r="C43" s="228">
        <v>38070</v>
      </c>
      <c r="D43" s="227">
        <v>2</v>
      </c>
      <c r="E43" s="227" t="s">
        <v>614</v>
      </c>
      <c r="F43" s="229">
        <v>44.89</v>
      </c>
      <c r="G43" s="227">
        <v>22376</v>
      </c>
      <c r="H43" s="227" t="s">
        <v>619</v>
      </c>
      <c r="I43" s="227" t="s">
        <v>616</v>
      </c>
      <c r="J43" s="230"/>
    </row>
    <row r="44" spans="1:10" s="33" customFormat="1" ht="15.75">
      <c r="A44" s="227" t="s">
        <v>613</v>
      </c>
      <c r="B44" s="228">
        <v>38051</v>
      </c>
      <c r="C44" s="228">
        <v>38070</v>
      </c>
      <c r="D44" s="227">
        <v>2</v>
      </c>
      <c r="E44" s="227" t="s">
        <v>614</v>
      </c>
      <c r="F44" s="229">
        <v>44.89</v>
      </c>
      <c r="G44" s="227">
        <v>22377</v>
      </c>
      <c r="H44" s="227" t="s">
        <v>615</v>
      </c>
      <c r="I44" s="227" t="s">
        <v>616</v>
      </c>
      <c r="J44" s="230"/>
    </row>
    <row r="45" spans="1:10" s="33" customFormat="1" ht="15.75">
      <c r="A45" s="227" t="s">
        <v>613</v>
      </c>
      <c r="B45" s="228">
        <v>38051</v>
      </c>
      <c r="C45" s="228">
        <v>38070</v>
      </c>
      <c r="D45" s="227">
        <v>2</v>
      </c>
      <c r="E45" s="227" t="s">
        <v>614</v>
      </c>
      <c r="F45" s="229">
        <v>44.89</v>
      </c>
      <c r="G45" s="227">
        <v>22378</v>
      </c>
      <c r="H45" s="227" t="s">
        <v>617</v>
      </c>
      <c r="I45" s="227" t="s">
        <v>616</v>
      </c>
      <c r="J45" s="230"/>
    </row>
    <row r="46" spans="1:10" s="33" customFormat="1" ht="15.75">
      <c r="A46" s="227" t="s">
        <v>613</v>
      </c>
      <c r="B46" s="228">
        <v>38051</v>
      </c>
      <c r="C46" s="228">
        <v>38070</v>
      </c>
      <c r="D46" s="227">
        <v>2</v>
      </c>
      <c r="E46" s="227" t="s">
        <v>614</v>
      </c>
      <c r="F46" s="229">
        <v>44.89</v>
      </c>
      <c r="G46" s="227">
        <v>22379</v>
      </c>
      <c r="H46" s="227" t="s">
        <v>615</v>
      </c>
      <c r="I46" s="227" t="s">
        <v>616</v>
      </c>
      <c r="J46" s="230"/>
    </row>
    <row r="47" spans="1:10" s="33" customFormat="1" ht="15.75">
      <c r="A47" s="227" t="s">
        <v>613</v>
      </c>
      <c r="B47" s="228">
        <v>38051</v>
      </c>
      <c r="C47" s="228">
        <v>38070</v>
      </c>
      <c r="D47" s="227">
        <v>2</v>
      </c>
      <c r="E47" s="227" t="s">
        <v>614</v>
      </c>
      <c r="F47" s="229">
        <v>44.89</v>
      </c>
      <c r="G47" s="227">
        <v>22380</v>
      </c>
      <c r="H47" s="227" t="s">
        <v>620</v>
      </c>
      <c r="I47" s="227" t="s">
        <v>616</v>
      </c>
      <c r="J47" s="230"/>
    </row>
    <row r="48" spans="1:10" s="33" customFormat="1" ht="15.75">
      <c r="A48" s="227" t="s">
        <v>613</v>
      </c>
      <c r="B48" s="228">
        <v>38051</v>
      </c>
      <c r="C48" s="228">
        <v>38070</v>
      </c>
      <c r="D48" s="227">
        <v>2</v>
      </c>
      <c r="E48" s="227" t="s">
        <v>614</v>
      </c>
      <c r="F48" s="229">
        <v>44.89</v>
      </c>
      <c r="G48" s="227">
        <v>22381</v>
      </c>
      <c r="H48" s="227" t="s">
        <v>619</v>
      </c>
      <c r="I48" s="227" t="s">
        <v>616</v>
      </c>
      <c r="J48" s="230"/>
    </row>
    <row r="49" spans="1:10" s="33" customFormat="1" ht="15.75">
      <c r="A49" s="227" t="s">
        <v>613</v>
      </c>
      <c r="B49" s="228">
        <v>38051</v>
      </c>
      <c r="C49" s="228">
        <v>38070</v>
      </c>
      <c r="D49" s="227">
        <v>2</v>
      </c>
      <c r="E49" s="227" t="s">
        <v>614</v>
      </c>
      <c r="F49" s="229">
        <v>44.89</v>
      </c>
      <c r="G49" s="227">
        <v>22382</v>
      </c>
      <c r="H49" s="227" t="s">
        <v>620</v>
      </c>
      <c r="I49" s="227" t="s">
        <v>616</v>
      </c>
      <c r="J49" s="230"/>
    </row>
    <row r="50" spans="1:10" s="33" customFormat="1" ht="15.75">
      <c r="A50" s="227" t="s">
        <v>613</v>
      </c>
      <c r="B50" s="228">
        <v>38051</v>
      </c>
      <c r="C50" s="228">
        <v>38070</v>
      </c>
      <c r="D50" s="227">
        <v>2</v>
      </c>
      <c r="E50" s="227" t="s">
        <v>614</v>
      </c>
      <c r="F50" s="229">
        <v>44.89</v>
      </c>
      <c r="G50" s="227">
        <v>22383</v>
      </c>
      <c r="H50" s="227" t="s">
        <v>619</v>
      </c>
      <c r="I50" s="227" t="s">
        <v>616</v>
      </c>
      <c r="J50" s="230"/>
    </row>
    <row r="51" spans="1:10" s="33" customFormat="1" ht="15.75">
      <c r="A51" s="227" t="s">
        <v>613</v>
      </c>
      <c r="B51" s="228">
        <v>38051</v>
      </c>
      <c r="C51" s="228">
        <v>38070</v>
      </c>
      <c r="D51" s="227">
        <v>2</v>
      </c>
      <c r="E51" s="227" t="s">
        <v>614</v>
      </c>
      <c r="F51" s="229">
        <v>44.89</v>
      </c>
      <c r="G51" s="227">
        <v>22384</v>
      </c>
      <c r="H51" s="227" t="s">
        <v>624</v>
      </c>
      <c r="I51" s="227" t="s">
        <v>616</v>
      </c>
      <c r="J51" s="230"/>
    </row>
    <row r="52" spans="1:10" s="33" customFormat="1" ht="15.75">
      <c r="A52" s="227" t="s">
        <v>613</v>
      </c>
      <c r="B52" s="228">
        <v>38051</v>
      </c>
      <c r="C52" s="228">
        <v>38070</v>
      </c>
      <c r="D52" s="227">
        <v>2</v>
      </c>
      <c r="E52" s="227" t="s">
        <v>614</v>
      </c>
      <c r="F52" s="229">
        <v>44.89</v>
      </c>
      <c r="G52" s="227">
        <v>22385</v>
      </c>
      <c r="H52" s="227" t="s">
        <v>623</v>
      </c>
      <c r="I52" s="227" t="s">
        <v>616</v>
      </c>
      <c r="J52" s="230"/>
    </row>
    <row r="53" spans="1:10" s="33" customFormat="1" ht="15.75">
      <c r="A53" s="227" t="s">
        <v>613</v>
      </c>
      <c r="B53" s="228">
        <v>38051</v>
      </c>
      <c r="C53" s="228">
        <v>38070</v>
      </c>
      <c r="D53" s="227">
        <v>2</v>
      </c>
      <c r="E53" s="227" t="s">
        <v>614</v>
      </c>
      <c r="F53" s="229">
        <v>44.89</v>
      </c>
      <c r="G53" s="227">
        <v>22386</v>
      </c>
      <c r="H53" s="227" t="s">
        <v>619</v>
      </c>
      <c r="I53" s="227" t="s">
        <v>616</v>
      </c>
      <c r="J53" s="230"/>
    </row>
    <row r="54" spans="1:10" s="33" customFormat="1" ht="15.75">
      <c r="A54" s="227" t="s">
        <v>613</v>
      </c>
      <c r="B54" s="228">
        <v>38051</v>
      </c>
      <c r="C54" s="228">
        <v>38070</v>
      </c>
      <c r="D54" s="227">
        <v>2</v>
      </c>
      <c r="E54" s="227" t="s">
        <v>614</v>
      </c>
      <c r="F54" s="229">
        <v>44.89</v>
      </c>
      <c r="G54" s="227">
        <v>22387</v>
      </c>
      <c r="H54" s="227" t="s">
        <v>617</v>
      </c>
      <c r="I54" s="227" t="s">
        <v>616</v>
      </c>
      <c r="J54" s="230"/>
    </row>
    <row r="55" spans="1:10" s="33" customFormat="1" ht="15.75">
      <c r="A55" s="227" t="s">
        <v>613</v>
      </c>
      <c r="B55" s="228">
        <v>38051</v>
      </c>
      <c r="C55" s="228">
        <v>38070</v>
      </c>
      <c r="D55" s="227">
        <v>2</v>
      </c>
      <c r="E55" s="227" t="s">
        <v>614</v>
      </c>
      <c r="F55" s="229">
        <v>44.89</v>
      </c>
      <c r="G55" s="227">
        <v>22388</v>
      </c>
      <c r="H55" s="227" t="s">
        <v>617</v>
      </c>
      <c r="I55" s="227" t="s">
        <v>616</v>
      </c>
      <c r="J55" s="230"/>
    </row>
    <row r="56" spans="1:10" s="33" customFormat="1" ht="15.75">
      <c r="A56" s="227" t="s">
        <v>613</v>
      </c>
      <c r="B56" s="228">
        <v>38051</v>
      </c>
      <c r="C56" s="228">
        <v>38070</v>
      </c>
      <c r="D56" s="227">
        <v>2</v>
      </c>
      <c r="E56" s="227" t="s">
        <v>614</v>
      </c>
      <c r="F56" s="229">
        <v>44.89</v>
      </c>
      <c r="G56" s="227">
        <v>22389</v>
      </c>
      <c r="H56" s="227" t="s">
        <v>624</v>
      </c>
      <c r="I56" s="227" t="s">
        <v>616</v>
      </c>
      <c r="J56" s="230"/>
    </row>
    <row r="57" spans="1:10" s="33" customFormat="1" ht="15.75">
      <c r="A57" s="227" t="s">
        <v>613</v>
      </c>
      <c r="B57" s="228">
        <v>38051</v>
      </c>
      <c r="C57" s="228">
        <v>38070</v>
      </c>
      <c r="D57" s="227">
        <v>2</v>
      </c>
      <c r="E57" s="227" t="s">
        <v>614</v>
      </c>
      <c r="F57" s="229">
        <v>44.89</v>
      </c>
      <c r="G57" s="227">
        <v>22390</v>
      </c>
      <c r="H57" s="227" t="s">
        <v>625</v>
      </c>
      <c r="I57" s="227" t="s">
        <v>626</v>
      </c>
      <c r="J57" s="230"/>
    </row>
    <row r="58" spans="1:10" s="33" customFormat="1" ht="15.75">
      <c r="A58" s="227" t="s">
        <v>613</v>
      </c>
      <c r="B58" s="228">
        <v>38051</v>
      </c>
      <c r="C58" s="228">
        <v>38070</v>
      </c>
      <c r="D58" s="227">
        <v>2</v>
      </c>
      <c r="E58" s="227" t="s">
        <v>614</v>
      </c>
      <c r="F58" s="229">
        <v>44.89</v>
      </c>
      <c r="G58" s="227">
        <v>22391</v>
      </c>
      <c r="H58" s="227" t="s">
        <v>619</v>
      </c>
      <c r="I58" s="227" t="s">
        <v>616</v>
      </c>
      <c r="J58" s="230"/>
    </row>
    <row r="59" spans="1:10" s="33" customFormat="1" ht="15.75">
      <c r="A59" s="227" t="s">
        <v>613</v>
      </c>
      <c r="B59" s="228">
        <v>38051</v>
      </c>
      <c r="C59" s="228">
        <v>38070</v>
      </c>
      <c r="D59" s="227">
        <v>2</v>
      </c>
      <c r="E59" s="227" t="s">
        <v>614</v>
      </c>
      <c r="F59" s="229">
        <v>44.89</v>
      </c>
      <c r="G59" s="227">
        <v>22392</v>
      </c>
      <c r="H59" s="227" t="s">
        <v>617</v>
      </c>
      <c r="I59" s="227" t="s">
        <v>616</v>
      </c>
      <c r="J59" s="230"/>
    </row>
    <row r="60" spans="1:10" s="33" customFormat="1" ht="15.75">
      <c r="A60" s="227" t="s">
        <v>613</v>
      </c>
      <c r="B60" s="228">
        <v>38051</v>
      </c>
      <c r="C60" s="228">
        <v>38070</v>
      </c>
      <c r="D60" s="227">
        <v>2</v>
      </c>
      <c r="E60" s="227" t="s">
        <v>614</v>
      </c>
      <c r="F60" s="229">
        <v>44.89</v>
      </c>
      <c r="G60" s="227">
        <v>22393</v>
      </c>
      <c r="H60" s="227" t="s">
        <v>624</v>
      </c>
      <c r="I60" s="227" t="s">
        <v>616</v>
      </c>
      <c r="J60" s="230"/>
    </row>
    <row r="61" spans="1:10" s="33" customFormat="1" ht="15.75">
      <c r="A61" s="227" t="s">
        <v>613</v>
      </c>
      <c r="B61" s="228">
        <v>38051</v>
      </c>
      <c r="C61" s="228">
        <v>38070</v>
      </c>
      <c r="D61" s="227">
        <v>2</v>
      </c>
      <c r="E61" s="227" t="s">
        <v>614</v>
      </c>
      <c r="F61" s="229">
        <v>44.89</v>
      </c>
      <c r="G61" s="227">
        <v>22394</v>
      </c>
      <c r="H61" s="227" t="s">
        <v>617</v>
      </c>
      <c r="I61" s="227" t="s">
        <v>616</v>
      </c>
      <c r="J61" s="230"/>
    </row>
    <row r="62" spans="1:10" s="33" customFormat="1" ht="15.75">
      <c r="A62" s="227" t="s">
        <v>613</v>
      </c>
      <c r="B62" s="228">
        <v>38051</v>
      </c>
      <c r="C62" s="228">
        <v>38070</v>
      </c>
      <c r="D62" s="227">
        <v>2</v>
      </c>
      <c r="E62" s="227" t="s">
        <v>614</v>
      </c>
      <c r="F62" s="229">
        <v>44.89</v>
      </c>
      <c r="G62" s="227">
        <v>22395</v>
      </c>
      <c r="H62" s="227" t="s">
        <v>619</v>
      </c>
      <c r="I62" s="227" t="s">
        <v>616</v>
      </c>
      <c r="J62" s="230"/>
    </row>
    <row r="63" spans="1:10" s="33" customFormat="1" ht="15.75">
      <c r="A63" s="227" t="s">
        <v>613</v>
      </c>
      <c r="B63" s="228">
        <v>38051</v>
      </c>
      <c r="C63" s="228">
        <v>38070</v>
      </c>
      <c r="D63" s="227">
        <v>2</v>
      </c>
      <c r="E63" s="227" t="s">
        <v>614</v>
      </c>
      <c r="F63" s="229">
        <v>44.89</v>
      </c>
      <c r="G63" s="227">
        <v>22396</v>
      </c>
      <c r="H63" s="227" t="s">
        <v>619</v>
      </c>
      <c r="I63" s="227" t="s">
        <v>616</v>
      </c>
      <c r="J63" s="230"/>
    </row>
    <row r="64" spans="1:10" s="33" customFormat="1" ht="15.75">
      <c r="A64" s="227" t="s">
        <v>613</v>
      </c>
      <c r="B64" s="228">
        <v>38051</v>
      </c>
      <c r="C64" s="228">
        <v>38070</v>
      </c>
      <c r="D64" s="227">
        <v>2</v>
      </c>
      <c r="E64" s="227" t="s">
        <v>614</v>
      </c>
      <c r="F64" s="229">
        <v>44.89</v>
      </c>
      <c r="G64" s="227">
        <v>22397</v>
      </c>
      <c r="H64" s="227" t="s">
        <v>617</v>
      </c>
      <c r="I64" s="227" t="s">
        <v>616</v>
      </c>
      <c r="J64" s="230"/>
    </row>
    <row r="65" spans="1:10" s="33" customFormat="1" ht="15.75">
      <c r="A65" s="227" t="s">
        <v>613</v>
      </c>
      <c r="B65" s="228">
        <v>38051</v>
      </c>
      <c r="C65" s="228">
        <v>38070</v>
      </c>
      <c r="D65" s="227">
        <v>2</v>
      </c>
      <c r="E65" s="227" t="s">
        <v>627</v>
      </c>
      <c r="F65" s="229">
        <v>178.92</v>
      </c>
      <c r="G65" s="227">
        <v>22398</v>
      </c>
      <c r="H65" s="227" t="s">
        <v>628</v>
      </c>
      <c r="I65" s="227" t="s">
        <v>616</v>
      </c>
      <c r="J65" s="230"/>
    </row>
    <row r="66" spans="1:10" s="33" customFormat="1" ht="15.75">
      <c r="A66" s="227" t="s">
        <v>613</v>
      </c>
      <c r="B66" s="228">
        <v>38051</v>
      </c>
      <c r="C66" s="228">
        <v>38070</v>
      </c>
      <c r="D66" s="227">
        <v>2</v>
      </c>
      <c r="E66" s="227" t="s">
        <v>627</v>
      </c>
      <c r="F66" s="229">
        <v>178.92</v>
      </c>
      <c r="G66" s="227">
        <v>22399</v>
      </c>
      <c r="H66" s="227" t="s">
        <v>628</v>
      </c>
      <c r="I66" s="227" t="s">
        <v>616</v>
      </c>
      <c r="J66" s="230"/>
    </row>
    <row r="67" spans="1:10" s="33" customFormat="1" ht="15.75">
      <c r="A67" s="227" t="s">
        <v>613</v>
      </c>
      <c r="B67" s="228">
        <v>38051</v>
      </c>
      <c r="C67" s="228">
        <v>38070</v>
      </c>
      <c r="D67" s="227">
        <v>2</v>
      </c>
      <c r="E67" s="227" t="s">
        <v>627</v>
      </c>
      <c r="F67" s="229">
        <v>178.92</v>
      </c>
      <c r="G67" s="227">
        <v>22400</v>
      </c>
      <c r="H67" s="227" t="s">
        <v>628</v>
      </c>
      <c r="I67" s="227" t="s">
        <v>616</v>
      </c>
      <c r="J67" s="230"/>
    </row>
    <row r="68" spans="1:10" s="33" customFormat="1" ht="15.75">
      <c r="A68" s="227" t="s">
        <v>613</v>
      </c>
      <c r="B68" s="228">
        <v>38051</v>
      </c>
      <c r="C68" s="228">
        <v>38070</v>
      </c>
      <c r="D68" s="227">
        <v>2</v>
      </c>
      <c r="E68" s="227" t="s">
        <v>627</v>
      </c>
      <c r="F68" s="229">
        <v>178.92</v>
      </c>
      <c r="G68" s="227">
        <v>22401</v>
      </c>
      <c r="H68" s="227" t="s">
        <v>618</v>
      </c>
      <c r="I68" s="227" t="s">
        <v>616</v>
      </c>
      <c r="J68" s="230"/>
    </row>
    <row r="69" spans="1:10" s="33" customFormat="1" ht="15.75">
      <c r="A69" s="227" t="s">
        <v>613</v>
      </c>
      <c r="B69" s="228">
        <v>38051</v>
      </c>
      <c r="C69" s="228">
        <v>38070</v>
      </c>
      <c r="D69" s="227">
        <v>2</v>
      </c>
      <c r="E69" s="227" t="s">
        <v>627</v>
      </c>
      <c r="F69" s="229">
        <v>178.92</v>
      </c>
      <c r="G69" s="227">
        <v>22402</v>
      </c>
      <c r="H69" s="227" t="s">
        <v>618</v>
      </c>
      <c r="I69" s="227" t="s">
        <v>616</v>
      </c>
      <c r="J69" s="230"/>
    </row>
    <row r="70" spans="1:10" s="33" customFormat="1" ht="15.75">
      <c r="A70" s="227" t="s">
        <v>613</v>
      </c>
      <c r="B70" s="228">
        <v>38051</v>
      </c>
      <c r="C70" s="228">
        <v>38070</v>
      </c>
      <c r="D70" s="227">
        <v>2</v>
      </c>
      <c r="E70" s="227" t="s">
        <v>627</v>
      </c>
      <c r="F70" s="229">
        <v>178.92</v>
      </c>
      <c r="G70" s="227">
        <v>22403</v>
      </c>
      <c r="H70" s="227" t="s">
        <v>625</v>
      </c>
      <c r="I70" s="227" t="s">
        <v>626</v>
      </c>
      <c r="J70" s="230"/>
    </row>
    <row r="71" spans="1:10" s="33" customFormat="1" ht="15.75">
      <c r="A71" s="227" t="s">
        <v>613</v>
      </c>
      <c r="B71" s="228">
        <v>38051</v>
      </c>
      <c r="C71" s="228">
        <v>38070</v>
      </c>
      <c r="D71" s="227">
        <v>2</v>
      </c>
      <c r="E71" s="227" t="s">
        <v>627</v>
      </c>
      <c r="F71" s="229">
        <v>178.92</v>
      </c>
      <c r="G71" s="227">
        <v>22404</v>
      </c>
      <c r="H71" s="227" t="s">
        <v>629</v>
      </c>
      <c r="I71" s="227" t="s">
        <v>616</v>
      </c>
      <c r="J71" s="230"/>
    </row>
    <row r="72" spans="1:10" s="33" customFormat="1" ht="15.75">
      <c r="A72" s="227" t="s">
        <v>613</v>
      </c>
      <c r="B72" s="228">
        <v>38051</v>
      </c>
      <c r="C72" s="228">
        <v>38070</v>
      </c>
      <c r="D72" s="227">
        <v>2</v>
      </c>
      <c r="E72" s="227" t="s">
        <v>627</v>
      </c>
      <c r="F72" s="229">
        <v>178.92</v>
      </c>
      <c r="G72" s="227">
        <v>22405</v>
      </c>
      <c r="H72" s="227" t="s">
        <v>628</v>
      </c>
      <c r="I72" s="227" t="s">
        <v>616</v>
      </c>
      <c r="J72" s="230"/>
    </row>
    <row r="73" spans="1:10" s="33" customFormat="1" ht="15.75">
      <c r="A73" s="227" t="s">
        <v>613</v>
      </c>
      <c r="B73" s="228">
        <v>38051</v>
      </c>
      <c r="C73" s="228">
        <v>38070</v>
      </c>
      <c r="D73" s="227">
        <v>2</v>
      </c>
      <c r="E73" s="227" t="s">
        <v>627</v>
      </c>
      <c r="F73" s="229">
        <v>178.92</v>
      </c>
      <c r="G73" s="227">
        <v>22406</v>
      </c>
      <c r="H73" s="227" t="s">
        <v>618</v>
      </c>
      <c r="I73" s="227" t="s">
        <v>616</v>
      </c>
      <c r="J73" s="230"/>
    </row>
    <row r="74" spans="1:10" s="33" customFormat="1" ht="15.75">
      <c r="A74" s="227" t="s">
        <v>613</v>
      </c>
      <c r="B74" s="228">
        <v>38051</v>
      </c>
      <c r="C74" s="228">
        <v>38070</v>
      </c>
      <c r="D74" s="227">
        <v>2</v>
      </c>
      <c r="E74" s="227" t="s">
        <v>627</v>
      </c>
      <c r="F74" s="229">
        <v>178.92</v>
      </c>
      <c r="G74" s="227">
        <v>22407</v>
      </c>
      <c r="H74" s="227" t="s">
        <v>618</v>
      </c>
      <c r="I74" s="227" t="s">
        <v>616</v>
      </c>
      <c r="J74" s="230"/>
    </row>
    <row r="75" spans="1:10" s="33" customFormat="1" ht="15.75">
      <c r="A75" s="227" t="s">
        <v>613</v>
      </c>
      <c r="B75" s="228">
        <v>38051</v>
      </c>
      <c r="C75" s="228">
        <v>38070</v>
      </c>
      <c r="D75" s="227">
        <v>2</v>
      </c>
      <c r="E75" s="227" t="s">
        <v>627</v>
      </c>
      <c r="F75" s="229">
        <v>178.92</v>
      </c>
      <c r="G75" s="227">
        <v>22408</v>
      </c>
      <c r="H75" s="227" t="s">
        <v>629</v>
      </c>
      <c r="I75" s="227" t="s">
        <v>616</v>
      </c>
      <c r="J75" s="230"/>
    </row>
    <row r="76" spans="1:10" s="33" customFormat="1" ht="15.75">
      <c r="A76" s="227" t="s">
        <v>613</v>
      </c>
      <c r="B76" s="228">
        <v>38051</v>
      </c>
      <c r="C76" s="228">
        <v>38070</v>
      </c>
      <c r="D76" s="227">
        <v>2</v>
      </c>
      <c r="E76" s="227" t="s">
        <v>627</v>
      </c>
      <c r="F76" s="229">
        <v>178.92</v>
      </c>
      <c r="G76" s="227">
        <v>22409</v>
      </c>
      <c r="H76" s="227" t="s">
        <v>618</v>
      </c>
      <c r="I76" s="227" t="s">
        <v>616</v>
      </c>
      <c r="J76" s="230"/>
    </row>
    <row r="77" spans="1:10" s="33" customFormat="1" ht="15.75">
      <c r="A77" s="227" t="s">
        <v>613</v>
      </c>
      <c r="B77" s="228">
        <v>38051</v>
      </c>
      <c r="C77" s="228">
        <v>38070</v>
      </c>
      <c r="D77" s="227">
        <v>2</v>
      </c>
      <c r="E77" s="227" t="s">
        <v>627</v>
      </c>
      <c r="F77" s="229">
        <v>178.92</v>
      </c>
      <c r="G77" s="227">
        <v>22410</v>
      </c>
      <c r="H77" s="227" t="s">
        <v>623</v>
      </c>
      <c r="I77" s="227" t="s">
        <v>616</v>
      </c>
      <c r="J77" s="230"/>
    </row>
    <row r="78" spans="1:10" s="33" customFormat="1" ht="15.75">
      <c r="A78" s="227" t="s">
        <v>613</v>
      </c>
      <c r="B78" s="228">
        <v>38051</v>
      </c>
      <c r="C78" s="228">
        <v>38070</v>
      </c>
      <c r="D78" s="227">
        <v>2</v>
      </c>
      <c r="E78" s="227" t="s">
        <v>627</v>
      </c>
      <c r="F78" s="229">
        <v>178.92</v>
      </c>
      <c r="G78" s="227">
        <v>22411</v>
      </c>
      <c r="H78" s="227" t="s">
        <v>618</v>
      </c>
      <c r="I78" s="227" t="s">
        <v>616</v>
      </c>
      <c r="J78" s="230"/>
    </row>
    <row r="79" spans="1:10" s="33" customFormat="1" ht="31.5">
      <c r="A79" s="227" t="s">
        <v>613</v>
      </c>
      <c r="B79" s="228">
        <v>38051</v>
      </c>
      <c r="C79" s="228">
        <v>38070</v>
      </c>
      <c r="D79" s="227">
        <v>2</v>
      </c>
      <c r="E79" s="227" t="s">
        <v>627</v>
      </c>
      <c r="F79" s="229">
        <v>178.92</v>
      </c>
      <c r="G79" s="227">
        <v>22412</v>
      </c>
      <c r="H79" s="227" t="s">
        <v>630</v>
      </c>
      <c r="I79" s="227" t="s">
        <v>616</v>
      </c>
      <c r="J79" s="230"/>
    </row>
    <row r="80" spans="1:10" s="33" customFormat="1" ht="31.5">
      <c r="A80" s="227" t="s">
        <v>613</v>
      </c>
      <c r="B80" s="228">
        <v>38051</v>
      </c>
      <c r="C80" s="228">
        <v>38070</v>
      </c>
      <c r="D80" s="227">
        <v>2</v>
      </c>
      <c r="E80" s="227" t="s">
        <v>627</v>
      </c>
      <c r="F80" s="229">
        <v>178.92</v>
      </c>
      <c r="G80" s="227">
        <v>22413</v>
      </c>
      <c r="H80" s="227" t="s">
        <v>631</v>
      </c>
      <c r="I80" s="227" t="s">
        <v>616</v>
      </c>
      <c r="J80" s="230"/>
    </row>
    <row r="81" spans="1:10" s="33" customFormat="1" ht="15.75">
      <c r="A81" s="227" t="s">
        <v>613</v>
      </c>
      <c r="B81" s="228">
        <v>38051</v>
      </c>
      <c r="C81" s="228">
        <v>38070</v>
      </c>
      <c r="D81" s="227">
        <v>2</v>
      </c>
      <c r="E81" s="227" t="s">
        <v>627</v>
      </c>
      <c r="F81" s="229">
        <v>178.92</v>
      </c>
      <c r="G81" s="227">
        <v>22414</v>
      </c>
      <c r="H81" s="227" t="s">
        <v>618</v>
      </c>
      <c r="I81" s="227" t="s">
        <v>616</v>
      </c>
      <c r="J81" s="230"/>
    </row>
    <row r="82" spans="1:10" s="33" customFormat="1" ht="31.5">
      <c r="A82" s="227" t="s">
        <v>613</v>
      </c>
      <c r="B82" s="228">
        <v>38051</v>
      </c>
      <c r="C82" s="228">
        <v>38070</v>
      </c>
      <c r="D82" s="227">
        <v>2</v>
      </c>
      <c r="E82" s="227" t="s">
        <v>627</v>
      </c>
      <c r="F82" s="229">
        <v>178.92</v>
      </c>
      <c r="G82" s="227">
        <v>22415</v>
      </c>
      <c r="H82" s="227" t="s">
        <v>632</v>
      </c>
      <c r="I82" s="227" t="s">
        <v>616</v>
      </c>
      <c r="J82" s="230"/>
    </row>
    <row r="83" spans="1:10" s="33" customFormat="1" ht="15.75">
      <c r="A83" s="227" t="s">
        <v>613</v>
      </c>
      <c r="B83" s="228">
        <v>38051</v>
      </c>
      <c r="C83" s="228">
        <v>38070</v>
      </c>
      <c r="D83" s="227">
        <v>2</v>
      </c>
      <c r="E83" s="227" t="s">
        <v>627</v>
      </c>
      <c r="F83" s="229">
        <v>178.92</v>
      </c>
      <c r="G83" s="227">
        <v>22416</v>
      </c>
      <c r="H83" s="227" t="s">
        <v>618</v>
      </c>
      <c r="I83" s="227" t="s">
        <v>616</v>
      </c>
      <c r="J83" s="230"/>
    </row>
    <row r="84" spans="1:10" s="33" customFormat="1" ht="15.75">
      <c r="A84" s="227" t="s">
        <v>613</v>
      </c>
      <c r="B84" s="228">
        <v>38051</v>
      </c>
      <c r="C84" s="228">
        <v>38070</v>
      </c>
      <c r="D84" s="227">
        <v>2</v>
      </c>
      <c r="E84" s="227" t="s">
        <v>627</v>
      </c>
      <c r="F84" s="229">
        <v>178.92</v>
      </c>
      <c r="G84" s="227">
        <v>22417</v>
      </c>
      <c r="H84" s="227" t="s">
        <v>633</v>
      </c>
      <c r="I84" s="227" t="s">
        <v>616</v>
      </c>
      <c r="J84" s="230"/>
    </row>
    <row r="85" spans="1:10" s="33" customFormat="1" ht="15.75">
      <c r="A85" s="227" t="s">
        <v>613</v>
      </c>
      <c r="B85" s="228">
        <v>38051</v>
      </c>
      <c r="C85" s="228">
        <v>38070</v>
      </c>
      <c r="D85" s="227">
        <v>2</v>
      </c>
      <c r="E85" s="227" t="s">
        <v>627</v>
      </c>
      <c r="F85" s="229">
        <v>178.92</v>
      </c>
      <c r="G85" s="227">
        <v>22418</v>
      </c>
      <c r="H85" s="227" t="s">
        <v>618</v>
      </c>
      <c r="I85" s="227" t="s">
        <v>616</v>
      </c>
      <c r="J85" s="230"/>
    </row>
    <row r="86" spans="1:10" s="33" customFormat="1" ht="15.75">
      <c r="A86" s="227" t="s">
        <v>613</v>
      </c>
      <c r="B86" s="228">
        <v>38051</v>
      </c>
      <c r="C86" s="228">
        <v>38070</v>
      </c>
      <c r="D86" s="227">
        <v>2</v>
      </c>
      <c r="E86" s="227" t="s">
        <v>627</v>
      </c>
      <c r="F86" s="229">
        <v>178.92</v>
      </c>
      <c r="G86" s="227">
        <v>22419</v>
      </c>
      <c r="H86" s="227" t="s">
        <v>618</v>
      </c>
      <c r="I86" s="227" t="s">
        <v>616</v>
      </c>
      <c r="J86" s="230"/>
    </row>
    <row r="87" spans="1:10" s="33" customFormat="1" ht="15.75">
      <c r="A87" s="227" t="s">
        <v>613</v>
      </c>
      <c r="B87" s="228">
        <v>38051</v>
      </c>
      <c r="C87" s="228">
        <v>38070</v>
      </c>
      <c r="D87" s="227">
        <v>2</v>
      </c>
      <c r="E87" s="227" t="s">
        <v>627</v>
      </c>
      <c r="F87" s="229">
        <v>178.92</v>
      </c>
      <c r="G87" s="227">
        <v>22420</v>
      </c>
      <c r="H87" s="227" t="s">
        <v>618</v>
      </c>
      <c r="I87" s="227" t="s">
        <v>616</v>
      </c>
      <c r="J87" s="230"/>
    </row>
    <row r="88" spans="1:10" s="33" customFormat="1" ht="15.75">
      <c r="A88" s="227" t="s">
        <v>613</v>
      </c>
      <c r="B88" s="228">
        <v>38051</v>
      </c>
      <c r="C88" s="228">
        <v>38070</v>
      </c>
      <c r="D88" s="227">
        <v>2</v>
      </c>
      <c r="E88" s="227" t="s">
        <v>627</v>
      </c>
      <c r="F88" s="229">
        <v>178.92</v>
      </c>
      <c r="G88" s="227">
        <v>22421</v>
      </c>
      <c r="H88" s="227" t="s">
        <v>629</v>
      </c>
      <c r="I88" s="227" t="s">
        <v>616</v>
      </c>
      <c r="J88" s="230"/>
    </row>
    <row r="89" spans="1:10" s="33" customFormat="1" ht="15.75">
      <c r="A89" s="227" t="s">
        <v>613</v>
      </c>
      <c r="B89" s="228">
        <v>38051</v>
      </c>
      <c r="C89" s="228">
        <v>38070</v>
      </c>
      <c r="D89" s="227">
        <v>2</v>
      </c>
      <c r="E89" s="227" t="s">
        <v>627</v>
      </c>
      <c r="F89" s="229">
        <v>178.92</v>
      </c>
      <c r="G89" s="227">
        <v>22422</v>
      </c>
      <c r="H89" s="227" t="s">
        <v>618</v>
      </c>
      <c r="I89" s="227" t="s">
        <v>616</v>
      </c>
      <c r="J89" s="230"/>
    </row>
    <row r="90" spans="1:10" s="33" customFormat="1" ht="15.75">
      <c r="A90" s="227" t="s">
        <v>613</v>
      </c>
      <c r="B90" s="228">
        <v>38051</v>
      </c>
      <c r="C90" s="228">
        <v>38070</v>
      </c>
      <c r="D90" s="227">
        <v>2</v>
      </c>
      <c r="E90" s="227" t="s">
        <v>627</v>
      </c>
      <c r="F90" s="229">
        <v>178.92</v>
      </c>
      <c r="G90" s="227">
        <v>22423</v>
      </c>
      <c r="H90" s="227" t="s">
        <v>619</v>
      </c>
      <c r="I90" s="227" t="s">
        <v>616</v>
      </c>
      <c r="J90" s="230"/>
    </row>
    <row r="91" spans="1:10" s="33" customFormat="1" ht="15.75">
      <c r="A91" s="227" t="s">
        <v>613</v>
      </c>
      <c r="B91" s="228">
        <v>38051</v>
      </c>
      <c r="C91" s="228">
        <v>38070</v>
      </c>
      <c r="D91" s="227">
        <v>2</v>
      </c>
      <c r="E91" s="227" t="s">
        <v>627</v>
      </c>
      <c r="F91" s="229">
        <v>178.92</v>
      </c>
      <c r="G91" s="227">
        <v>22424</v>
      </c>
      <c r="H91" s="227" t="s">
        <v>620</v>
      </c>
      <c r="I91" s="227" t="s">
        <v>616</v>
      </c>
      <c r="J91" s="230"/>
    </row>
    <row r="92" spans="1:10" s="33" customFormat="1" ht="15.75">
      <c r="A92" s="227" t="s">
        <v>613</v>
      </c>
      <c r="B92" s="228">
        <v>38051</v>
      </c>
      <c r="C92" s="228">
        <v>38070</v>
      </c>
      <c r="D92" s="227">
        <v>2</v>
      </c>
      <c r="E92" s="227" t="s">
        <v>627</v>
      </c>
      <c r="F92" s="229">
        <v>178.92</v>
      </c>
      <c r="G92" s="227">
        <v>22425</v>
      </c>
      <c r="H92" s="227" t="s">
        <v>622</v>
      </c>
      <c r="I92" s="227" t="s">
        <v>616</v>
      </c>
      <c r="J92" s="230"/>
    </row>
    <row r="93" spans="1:10" s="33" customFormat="1" ht="31.5">
      <c r="A93" s="227" t="s">
        <v>613</v>
      </c>
      <c r="B93" s="228">
        <v>38051</v>
      </c>
      <c r="C93" s="228">
        <v>38070</v>
      </c>
      <c r="D93" s="227">
        <v>2</v>
      </c>
      <c r="E93" s="227" t="s">
        <v>627</v>
      </c>
      <c r="F93" s="229">
        <v>178.92</v>
      </c>
      <c r="G93" s="227">
        <v>22426</v>
      </c>
      <c r="H93" s="227" t="s">
        <v>630</v>
      </c>
      <c r="I93" s="227" t="s">
        <v>616</v>
      </c>
      <c r="J93" s="230"/>
    </row>
    <row r="94" spans="1:10" s="33" customFormat="1" ht="15.75">
      <c r="A94" s="227" t="s">
        <v>613</v>
      </c>
      <c r="B94" s="228">
        <v>38051</v>
      </c>
      <c r="C94" s="228">
        <v>38070</v>
      </c>
      <c r="D94" s="227">
        <v>2</v>
      </c>
      <c r="E94" s="227" t="s">
        <v>627</v>
      </c>
      <c r="F94" s="229">
        <v>178.92</v>
      </c>
      <c r="G94" s="227">
        <v>22427</v>
      </c>
      <c r="H94" s="227" t="s">
        <v>618</v>
      </c>
      <c r="I94" s="227" t="s">
        <v>616</v>
      </c>
      <c r="J94" s="230"/>
    </row>
    <row r="95" spans="1:10" s="33" customFormat="1" ht="15.75">
      <c r="A95" s="227" t="s">
        <v>613</v>
      </c>
      <c r="B95" s="228">
        <v>38051</v>
      </c>
      <c r="C95" s="228">
        <v>38070</v>
      </c>
      <c r="D95" s="227">
        <v>2</v>
      </c>
      <c r="E95" s="227" t="s">
        <v>627</v>
      </c>
      <c r="F95" s="229">
        <v>178.92</v>
      </c>
      <c r="G95" s="227">
        <v>22428</v>
      </c>
      <c r="H95" s="227" t="s">
        <v>618</v>
      </c>
      <c r="I95" s="227" t="s">
        <v>616</v>
      </c>
      <c r="J95" s="230"/>
    </row>
    <row r="96" spans="1:10" s="33" customFormat="1" ht="15.75">
      <c r="A96" s="227" t="s">
        <v>613</v>
      </c>
      <c r="B96" s="228">
        <v>38051</v>
      </c>
      <c r="C96" s="228">
        <v>38070</v>
      </c>
      <c r="D96" s="227">
        <v>2</v>
      </c>
      <c r="E96" s="227" t="s">
        <v>627</v>
      </c>
      <c r="F96" s="229">
        <v>178.92</v>
      </c>
      <c r="G96" s="227">
        <v>22429</v>
      </c>
      <c r="H96" s="227" t="s">
        <v>634</v>
      </c>
      <c r="I96" s="227" t="s">
        <v>616</v>
      </c>
      <c r="J96" s="230"/>
    </row>
    <row r="97" spans="1:10" s="33" customFormat="1" ht="15.75">
      <c r="A97" s="227" t="s">
        <v>613</v>
      </c>
      <c r="B97" s="228">
        <v>38051</v>
      </c>
      <c r="C97" s="228">
        <v>38070</v>
      </c>
      <c r="D97" s="227">
        <v>2</v>
      </c>
      <c r="E97" s="227" t="s">
        <v>627</v>
      </c>
      <c r="F97" s="229">
        <v>178.92</v>
      </c>
      <c r="G97" s="227">
        <v>22430</v>
      </c>
      <c r="H97" s="227" t="s">
        <v>635</v>
      </c>
      <c r="I97" s="227" t="s">
        <v>616</v>
      </c>
      <c r="J97" s="230"/>
    </row>
    <row r="98" spans="1:10" s="33" customFormat="1" ht="15.75">
      <c r="A98" s="227" t="s">
        <v>613</v>
      </c>
      <c r="B98" s="228">
        <v>38051</v>
      </c>
      <c r="C98" s="228">
        <v>38070</v>
      </c>
      <c r="D98" s="227">
        <v>2</v>
      </c>
      <c r="E98" s="227" t="s">
        <v>627</v>
      </c>
      <c r="F98" s="229">
        <v>178.92</v>
      </c>
      <c r="G98" s="227">
        <v>22431</v>
      </c>
      <c r="H98" s="227" t="s">
        <v>618</v>
      </c>
      <c r="I98" s="227" t="s">
        <v>616</v>
      </c>
      <c r="J98" s="230"/>
    </row>
    <row r="99" spans="1:10" s="33" customFormat="1" ht="15.75">
      <c r="A99" s="227" t="s">
        <v>613</v>
      </c>
      <c r="B99" s="228">
        <v>38051</v>
      </c>
      <c r="C99" s="228">
        <v>38070</v>
      </c>
      <c r="D99" s="227">
        <v>2</v>
      </c>
      <c r="E99" s="227" t="s">
        <v>627</v>
      </c>
      <c r="F99" s="229">
        <v>178.92</v>
      </c>
      <c r="G99" s="227">
        <v>22432</v>
      </c>
      <c r="H99" s="227" t="s">
        <v>625</v>
      </c>
      <c r="I99" s="227" t="s">
        <v>626</v>
      </c>
      <c r="J99" s="230"/>
    </row>
    <row r="100" spans="1:10" s="33" customFormat="1" ht="15.75">
      <c r="A100" s="227" t="s">
        <v>613</v>
      </c>
      <c r="B100" s="228">
        <v>38051</v>
      </c>
      <c r="C100" s="228">
        <v>38070</v>
      </c>
      <c r="D100" s="227">
        <v>2</v>
      </c>
      <c r="E100" s="227" t="s">
        <v>627</v>
      </c>
      <c r="F100" s="229">
        <v>178.92</v>
      </c>
      <c r="G100" s="227">
        <v>22433</v>
      </c>
      <c r="H100" s="227" t="s">
        <v>618</v>
      </c>
      <c r="I100" s="227" t="s">
        <v>616</v>
      </c>
      <c r="J100" s="230"/>
    </row>
    <row r="101" spans="1:10" s="33" customFormat="1" ht="15.75">
      <c r="A101" s="227" t="s">
        <v>613</v>
      </c>
      <c r="B101" s="228">
        <v>38051</v>
      </c>
      <c r="C101" s="228">
        <v>38070</v>
      </c>
      <c r="D101" s="227">
        <v>2</v>
      </c>
      <c r="E101" s="227" t="s">
        <v>627</v>
      </c>
      <c r="F101" s="229">
        <v>178.92</v>
      </c>
      <c r="G101" s="227">
        <v>22434</v>
      </c>
      <c r="H101" s="227" t="s">
        <v>636</v>
      </c>
      <c r="I101" s="227" t="s">
        <v>616</v>
      </c>
      <c r="J101" s="230"/>
    </row>
    <row r="102" spans="1:10" s="33" customFormat="1" ht="15.75">
      <c r="A102" s="227" t="s">
        <v>613</v>
      </c>
      <c r="B102" s="228">
        <v>38051</v>
      </c>
      <c r="C102" s="228">
        <v>38070</v>
      </c>
      <c r="D102" s="227">
        <v>2</v>
      </c>
      <c r="E102" s="227" t="s">
        <v>627</v>
      </c>
      <c r="F102" s="229">
        <v>178.92</v>
      </c>
      <c r="G102" s="227">
        <v>22435</v>
      </c>
      <c r="H102" s="227" t="s">
        <v>637</v>
      </c>
      <c r="I102" s="227" t="s">
        <v>616</v>
      </c>
      <c r="J102" s="230"/>
    </row>
    <row r="103" spans="1:10" s="33" customFormat="1" ht="15.75">
      <c r="A103" s="227" t="s">
        <v>613</v>
      </c>
      <c r="B103" s="228">
        <v>38051</v>
      </c>
      <c r="C103" s="228">
        <v>38070</v>
      </c>
      <c r="D103" s="227">
        <v>2</v>
      </c>
      <c r="E103" s="227" t="s">
        <v>627</v>
      </c>
      <c r="F103" s="229">
        <v>178.92</v>
      </c>
      <c r="G103" s="227">
        <v>22436</v>
      </c>
      <c r="H103" s="227" t="s">
        <v>637</v>
      </c>
      <c r="I103" s="227" t="s">
        <v>616</v>
      </c>
      <c r="J103" s="230"/>
    </row>
    <row r="104" spans="1:10" s="33" customFormat="1" ht="15.75">
      <c r="A104" s="227" t="s">
        <v>613</v>
      </c>
      <c r="B104" s="228">
        <v>38051</v>
      </c>
      <c r="C104" s="228">
        <v>38070</v>
      </c>
      <c r="D104" s="227">
        <v>2</v>
      </c>
      <c r="E104" s="227" t="s">
        <v>627</v>
      </c>
      <c r="F104" s="229">
        <v>178.92</v>
      </c>
      <c r="G104" s="227">
        <v>22437</v>
      </c>
      <c r="H104" s="227" t="s">
        <v>638</v>
      </c>
      <c r="I104" s="227" t="s">
        <v>616</v>
      </c>
      <c r="J104" s="230"/>
    </row>
    <row r="105" spans="1:10" s="33" customFormat="1" ht="15.75">
      <c r="A105" s="227" t="s">
        <v>613</v>
      </c>
      <c r="B105" s="228">
        <v>38051</v>
      </c>
      <c r="C105" s="228">
        <v>38070</v>
      </c>
      <c r="D105" s="227">
        <v>2</v>
      </c>
      <c r="E105" s="227" t="s">
        <v>627</v>
      </c>
      <c r="F105" s="229">
        <v>178.92</v>
      </c>
      <c r="G105" s="227">
        <v>22438</v>
      </c>
      <c r="H105" s="227" t="s">
        <v>617</v>
      </c>
      <c r="I105" s="227" t="s">
        <v>616</v>
      </c>
      <c r="J105" s="230"/>
    </row>
    <row r="106" spans="1:10" s="33" customFormat="1" ht="15.75">
      <c r="A106" s="227" t="s">
        <v>613</v>
      </c>
      <c r="B106" s="228">
        <v>38051</v>
      </c>
      <c r="C106" s="228">
        <v>38070</v>
      </c>
      <c r="D106" s="227">
        <v>2</v>
      </c>
      <c r="E106" s="227" t="s">
        <v>627</v>
      </c>
      <c r="F106" s="229">
        <v>178.92</v>
      </c>
      <c r="G106" s="227">
        <v>22439</v>
      </c>
      <c r="H106" s="227" t="s">
        <v>639</v>
      </c>
      <c r="I106" s="227" t="s">
        <v>616</v>
      </c>
      <c r="J106" s="230"/>
    </row>
    <row r="107" spans="1:10" s="33" customFormat="1" ht="15.75">
      <c r="A107" s="227" t="s">
        <v>640</v>
      </c>
      <c r="B107" s="228">
        <v>38195</v>
      </c>
      <c r="C107" s="228"/>
      <c r="D107" s="227">
        <v>2</v>
      </c>
      <c r="E107" s="227" t="s">
        <v>641</v>
      </c>
      <c r="F107" s="229">
        <f>97448/13</f>
        <v>7496</v>
      </c>
      <c r="G107" s="227">
        <v>22779</v>
      </c>
      <c r="H107" s="227" t="s">
        <v>642</v>
      </c>
      <c r="I107" s="227" t="s">
        <v>643</v>
      </c>
      <c r="J107" s="230"/>
    </row>
    <row r="108" spans="1:10" s="33" customFormat="1" ht="15.75">
      <c r="A108" s="227" t="s">
        <v>640</v>
      </c>
      <c r="B108" s="228">
        <v>38195</v>
      </c>
      <c r="C108" s="228"/>
      <c r="D108" s="227">
        <v>2</v>
      </c>
      <c r="E108" s="227" t="s">
        <v>641</v>
      </c>
      <c r="F108" s="229">
        <f>97448/13</f>
        <v>7496</v>
      </c>
      <c r="G108" s="227">
        <v>22780</v>
      </c>
      <c r="H108" s="227" t="s">
        <v>642</v>
      </c>
      <c r="I108" s="227" t="s">
        <v>643</v>
      </c>
      <c r="J108" s="230"/>
    </row>
    <row r="109" spans="1:10" s="33" customFormat="1" ht="31.5">
      <c r="A109" s="227" t="s">
        <v>640</v>
      </c>
      <c r="B109" s="228">
        <v>38195</v>
      </c>
      <c r="C109" s="228"/>
      <c r="D109" s="227">
        <v>2</v>
      </c>
      <c r="E109" s="227" t="s">
        <v>641</v>
      </c>
      <c r="F109" s="229">
        <f aca="true" t="shared" si="0" ref="F109:F119">97448/13</f>
        <v>7496</v>
      </c>
      <c r="G109" s="227">
        <v>22781</v>
      </c>
      <c r="H109" s="227" t="s">
        <v>644</v>
      </c>
      <c r="I109" s="227" t="s">
        <v>643</v>
      </c>
      <c r="J109" s="230"/>
    </row>
    <row r="110" spans="1:10" s="33" customFormat="1" ht="31.5">
      <c r="A110" s="227" t="s">
        <v>640</v>
      </c>
      <c r="B110" s="228">
        <v>38195</v>
      </c>
      <c r="C110" s="228"/>
      <c r="D110" s="227">
        <v>2</v>
      </c>
      <c r="E110" s="227" t="s">
        <v>641</v>
      </c>
      <c r="F110" s="229">
        <f t="shared" si="0"/>
        <v>7496</v>
      </c>
      <c r="G110" s="227">
        <v>22782</v>
      </c>
      <c r="H110" s="227" t="s">
        <v>645</v>
      </c>
      <c r="I110" s="227" t="s">
        <v>643</v>
      </c>
      <c r="J110" s="230"/>
    </row>
    <row r="111" spans="1:10" s="33" customFormat="1" ht="31.5">
      <c r="A111" s="227" t="s">
        <v>640</v>
      </c>
      <c r="B111" s="228">
        <v>38195</v>
      </c>
      <c r="C111" s="228"/>
      <c r="D111" s="227">
        <v>2</v>
      </c>
      <c r="E111" s="227" t="s">
        <v>641</v>
      </c>
      <c r="F111" s="229">
        <f t="shared" si="0"/>
        <v>7496</v>
      </c>
      <c r="G111" s="227">
        <v>22783</v>
      </c>
      <c r="H111" s="227" t="s">
        <v>645</v>
      </c>
      <c r="I111" s="227" t="s">
        <v>643</v>
      </c>
      <c r="J111" s="230"/>
    </row>
    <row r="112" spans="1:10" s="33" customFormat="1" ht="15.75">
      <c r="A112" s="227" t="s">
        <v>640</v>
      </c>
      <c r="B112" s="228">
        <v>38195</v>
      </c>
      <c r="C112" s="228"/>
      <c r="D112" s="227">
        <v>2</v>
      </c>
      <c r="E112" s="227" t="s">
        <v>641</v>
      </c>
      <c r="F112" s="229">
        <f t="shared" si="0"/>
        <v>7496</v>
      </c>
      <c r="G112" s="227">
        <v>22784</v>
      </c>
      <c r="H112" s="227" t="s">
        <v>642</v>
      </c>
      <c r="I112" s="227" t="s">
        <v>643</v>
      </c>
      <c r="J112" s="230"/>
    </row>
    <row r="113" spans="1:10" s="33" customFormat="1" ht="15.75">
      <c r="A113" s="227" t="s">
        <v>640</v>
      </c>
      <c r="B113" s="228">
        <v>38195</v>
      </c>
      <c r="C113" s="228"/>
      <c r="D113" s="227">
        <v>2</v>
      </c>
      <c r="E113" s="227" t="s">
        <v>641</v>
      </c>
      <c r="F113" s="229">
        <f t="shared" si="0"/>
        <v>7496</v>
      </c>
      <c r="G113" s="227">
        <v>22785</v>
      </c>
      <c r="H113" s="227" t="s">
        <v>642</v>
      </c>
      <c r="I113" s="227" t="s">
        <v>643</v>
      </c>
      <c r="J113" s="230"/>
    </row>
    <row r="114" spans="1:10" s="33" customFormat="1" ht="31.5">
      <c r="A114" s="227" t="s">
        <v>640</v>
      </c>
      <c r="B114" s="228">
        <v>38195</v>
      </c>
      <c r="C114" s="228"/>
      <c r="D114" s="227">
        <v>2</v>
      </c>
      <c r="E114" s="227" t="s">
        <v>641</v>
      </c>
      <c r="F114" s="229">
        <f t="shared" si="0"/>
        <v>7496</v>
      </c>
      <c r="G114" s="227">
        <v>22786</v>
      </c>
      <c r="H114" s="227" t="s">
        <v>644</v>
      </c>
      <c r="I114" s="227" t="s">
        <v>643</v>
      </c>
      <c r="J114" s="230"/>
    </row>
    <row r="115" spans="1:10" s="33" customFormat="1" ht="31.5">
      <c r="A115" s="227" t="s">
        <v>640</v>
      </c>
      <c r="B115" s="228">
        <v>38195</v>
      </c>
      <c r="C115" s="228"/>
      <c r="D115" s="227">
        <v>2</v>
      </c>
      <c r="E115" s="227" t="s">
        <v>641</v>
      </c>
      <c r="F115" s="229">
        <f t="shared" si="0"/>
        <v>7496</v>
      </c>
      <c r="G115" s="227">
        <v>22787</v>
      </c>
      <c r="H115" s="227" t="s">
        <v>645</v>
      </c>
      <c r="I115" s="227" t="s">
        <v>643</v>
      </c>
      <c r="J115" s="230"/>
    </row>
    <row r="116" spans="1:10" s="33" customFormat="1" ht="31.5">
      <c r="A116" s="227" t="s">
        <v>640</v>
      </c>
      <c r="B116" s="228">
        <v>38195</v>
      </c>
      <c r="C116" s="228"/>
      <c r="D116" s="227">
        <v>2</v>
      </c>
      <c r="E116" s="227" t="s">
        <v>641</v>
      </c>
      <c r="F116" s="229">
        <f t="shared" si="0"/>
        <v>7496</v>
      </c>
      <c r="G116" s="227">
        <v>22788</v>
      </c>
      <c r="H116" s="227" t="s">
        <v>644</v>
      </c>
      <c r="I116" s="227" t="s">
        <v>643</v>
      </c>
      <c r="J116" s="230"/>
    </row>
    <row r="117" spans="1:10" s="33" customFormat="1" ht="31.5">
      <c r="A117" s="227" t="s">
        <v>640</v>
      </c>
      <c r="B117" s="228">
        <v>38195</v>
      </c>
      <c r="C117" s="228"/>
      <c r="D117" s="227">
        <v>2</v>
      </c>
      <c r="E117" s="227" t="s">
        <v>641</v>
      </c>
      <c r="F117" s="229">
        <f t="shared" si="0"/>
        <v>7496</v>
      </c>
      <c r="G117" s="227">
        <v>22789</v>
      </c>
      <c r="H117" s="227" t="s">
        <v>644</v>
      </c>
      <c r="I117" s="227" t="s">
        <v>643</v>
      </c>
      <c r="J117" s="230"/>
    </row>
    <row r="118" spans="1:10" s="33" customFormat="1" ht="15.75">
      <c r="A118" s="227" t="s">
        <v>640</v>
      </c>
      <c r="B118" s="228">
        <v>38195</v>
      </c>
      <c r="C118" s="228"/>
      <c r="D118" s="227">
        <v>2</v>
      </c>
      <c r="E118" s="227" t="s">
        <v>641</v>
      </c>
      <c r="F118" s="229">
        <f t="shared" si="0"/>
        <v>7496</v>
      </c>
      <c r="G118" s="227">
        <v>22790</v>
      </c>
      <c r="H118" s="227" t="s">
        <v>642</v>
      </c>
      <c r="I118" s="227" t="s">
        <v>643</v>
      </c>
      <c r="J118" s="230"/>
    </row>
    <row r="119" spans="1:10" s="33" customFormat="1" ht="47.25">
      <c r="A119" s="227" t="s">
        <v>640</v>
      </c>
      <c r="B119" s="228">
        <v>38195</v>
      </c>
      <c r="C119" s="228"/>
      <c r="D119" s="227">
        <v>2</v>
      </c>
      <c r="E119" s="227" t="s">
        <v>641</v>
      </c>
      <c r="F119" s="229">
        <f t="shared" si="0"/>
        <v>7496</v>
      </c>
      <c r="G119" s="227">
        <v>22791</v>
      </c>
      <c r="H119" s="227" t="s">
        <v>646</v>
      </c>
      <c r="I119" s="227" t="s">
        <v>616</v>
      </c>
      <c r="J119" s="230"/>
    </row>
    <row r="120" spans="1:10" s="33" customFormat="1" ht="31.5">
      <c r="A120" s="227" t="s">
        <v>647</v>
      </c>
      <c r="B120" s="228">
        <v>38341</v>
      </c>
      <c r="C120" s="228">
        <v>38341</v>
      </c>
      <c r="D120" s="227">
        <v>2</v>
      </c>
      <c r="E120" s="227" t="s">
        <v>648</v>
      </c>
      <c r="F120" s="229">
        <v>3663</v>
      </c>
      <c r="G120" s="227">
        <v>23422</v>
      </c>
      <c r="H120" s="227" t="s">
        <v>649</v>
      </c>
      <c r="I120" s="227" t="s">
        <v>616</v>
      </c>
      <c r="J120" s="230"/>
    </row>
    <row r="121" spans="1:10" s="33" customFormat="1" ht="31.5">
      <c r="A121" s="227" t="s">
        <v>647</v>
      </c>
      <c r="B121" s="228">
        <v>38341</v>
      </c>
      <c r="C121" s="228">
        <v>38341</v>
      </c>
      <c r="D121" s="227">
        <v>2</v>
      </c>
      <c r="E121" s="227" t="s">
        <v>648</v>
      </c>
      <c r="F121" s="229">
        <v>3663</v>
      </c>
      <c r="G121" s="227">
        <v>23423</v>
      </c>
      <c r="H121" s="227" t="s">
        <v>644</v>
      </c>
      <c r="I121" s="227" t="s">
        <v>616</v>
      </c>
      <c r="J121" s="230"/>
    </row>
    <row r="122" spans="1:10" s="33" customFormat="1" ht="31.5">
      <c r="A122" s="227" t="s">
        <v>647</v>
      </c>
      <c r="B122" s="228">
        <v>38341</v>
      </c>
      <c r="C122" s="228">
        <v>38341</v>
      </c>
      <c r="D122" s="227">
        <v>2</v>
      </c>
      <c r="E122" s="227" t="s">
        <v>650</v>
      </c>
      <c r="F122" s="229">
        <v>3663</v>
      </c>
      <c r="G122" s="227">
        <v>23424</v>
      </c>
      <c r="H122" s="227" t="s">
        <v>644</v>
      </c>
      <c r="I122" s="227" t="s">
        <v>616</v>
      </c>
      <c r="J122" s="230"/>
    </row>
    <row r="123" spans="1:10" s="33" customFormat="1" ht="31.5">
      <c r="A123" s="227" t="s">
        <v>647</v>
      </c>
      <c r="B123" s="228">
        <v>38341</v>
      </c>
      <c r="C123" s="228">
        <v>38341</v>
      </c>
      <c r="D123" s="227">
        <v>2</v>
      </c>
      <c r="E123" s="227" t="s">
        <v>650</v>
      </c>
      <c r="F123" s="229">
        <v>3663</v>
      </c>
      <c r="G123" s="227">
        <v>23425</v>
      </c>
      <c r="H123" s="227" t="s">
        <v>651</v>
      </c>
      <c r="I123" s="227" t="s">
        <v>616</v>
      </c>
      <c r="J123" s="230"/>
    </row>
    <row r="124" spans="1:10" s="33" customFormat="1" ht="31.5">
      <c r="A124" s="227" t="s">
        <v>647</v>
      </c>
      <c r="B124" s="228">
        <v>38341</v>
      </c>
      <c r="C124" s="228">
        <v>38341</v>
      </c>
      <c r="D124" s="227">
        <v>2</v>
      </c>
      <c r="E124" s="227" t="s">
        <v>650</v>
      </c>
      <c r="F124" s="229">
        <v>3663</v>
      </c>
      <c r="G124" s="227">
        <v>23426</v>
      </c>
      <c r="H124" s="227" t="s">
        <v>644</v>
      </c>
      <c r="I124" s="227" t="s">
        <v>616</v>
      </c>
      <c r="J124" s="230"/>
    </row>
    <row r="125" spans="1:10" s="33" customFormat="1" ht="31.5">
      <c r="A125" s="227" t="s">
        <v>647</v>
      </c>
      <c r="B125" s="228">
        <v>38341</v>
      </c>
      <c r="C125" s="228">
        <v>38341</v>
      </c>
      <c r="D125" s="227">
        <v>2</v>
      </c>
      <c r="E125" s="227" t="s">
        <v>650</v>
      </c>
      <c r="F125" s="229">
        <v>3663</v>
      </c>
      <c r="G125" s="227">
        <v>23427</v>
      </c>
      <c r="H125" s="227" t="s">
        <v>644</v>
      </c>
      <c r="I125" s="227" t="s">
        <v>616</v>
      </c>
      <c r="J125" s="230"/>
    </row>
    <row r="126" spans="1:10" s="33" customFormat="1" ht="31.5">
      <c r="A126" s="227" t="s">
        <v>647</v>
      </c>
      <c r="B126" s="228">
        <v>38341</v>
      </c>
      <c r="C126" s="228">
        <v>38341</v>
      </c>
      <c r="D126" s="227">
        <v>2</v>
      </c>
      <c r="E126" s="227" t="s">
        <v>650</v>
      </c>
      <c r="F126" s="229">
        <v>3663</v>
      </c>
      <c r="G126" s="227">
        <v>23428</v>
      </c>
      <c r="H126" s="227" t="s">
        <v>644</v>
      </c>
      <c r="I126" s="227" t="s">
        <v>616</v>
      </c>
      <c r="J126" s="230"/>
    </row>
    <row r="127" spans="1:10" s="33" customFormat="1" ht="31.5">
      <c r="A127" s="227" t="s">
        <v>647</v>
      </c>
      <c r="B127" s="228">
        <v>38341</v>
      </c>
      <c r="C127" s="228">
        <v>38341</v>
      </c>
      <c r="D127" s="227">
        <v>2</v>
      </c>
      <c r="E127" s="227" t="s">
        <v>650</v>
      </c>
      <c r="F127" s="229">
        <v>3663</v>
      </c>
      <c r="G127" s="227">
        <v>23429</v>
      </c>
      <c r="H127" s="227" t="s">
        <v>617</v>
      </c>
      <c r="I127" s="227" t="s">
        <v>616</v>
      </c>
      <c r="J127" s="230"/>
    </row>
    <row r="128" spans="1:10" s="33" customFormat="1" ht="31.5">
      <c r="A128" s="227" t="s">
        <v>647</v>
      </c>
      <c r="B128" s="228">
        <v>38341</v>
      </c>
      <c r="C128" s="228">
        <v>38341</v>
      </c>
      <c r="D128" s="227">
        <v>2</v>
      </c>
      <c r="E128" s="227" t="s">
        <v>650</v>
      </c>
      <c r="F128" s="229">
        <v>3663</v>
      </c>
      <c r="G128" s="227">
        <v>23430</v>
      </c>
      <c r="H128" s="227" t="s">
        <v>652</v>
      </c>
      <c r="I128" s="227" t="s">
        <v>616</v>
      </c>
      <c r="J128" s="230"/>
    </row>
    <row r="129" spans="1:10" s="33" customFormat="1" ht="31.5">
      <c r="A129" s="227" t="s">
        <v>647</v>
      </c>
      <c r="B129" s="228">
        <v>38341</v>
      </c>
      <c r="C129" s="228">
        <v>38341</v>
      </c>
      <c r="D129" s="227">
        <v>2</v>
      </c>
      <c r="E129" s="227" t="s">
        <v>650</v>
      </c>
      <c r="F129" s="229">
        <v>3663</v>
      </c>
      <c r="G129" s="227">
        <v>23431</v>
      </c>
      <c r="H129" s="227" t="s">
        <v>644</v>
      </c>
      <c r="I129" s="227" t="s">
        <v>616</v>
      </c>
      <c r="J129" s="230"/>
    </row>
    <row r="130" spans="1:10" s="33" customFormat="1" ht="31.5">
      <c r="A130" s="227" t="s">
        <v>647</v>
      </c>
      <c r="B130" s="228">
        <v>38341</v>
      </c>
      <c r="C130" s="228">
        <v>38341</v>
      </c>
      <c r="D130" s="227">
        <v>2</v>
      </c>
      <c r="E130" s="227" t="s">
        <v>650</v>
      </c>
      <c r="F130" s="229">
        <v>3663</v>
      </c>
      <c r="G130" s="227">
        <v>23432</v>
      </c>
      <c r="H130" s="227" t="s">
        <v>644</v>
      </c>
      <c r="I130" s="227" t="s">
        <v>616</v>
      </c>
      <c r="J130" s="230"/>
    </row>
    <row r="131" spans="1:10" s="33" customFormat="1" ht="31.5">
      <c r="A131" s="227" t="s">
        <v>647</v>
      </c>
      <c r="B131" s="228">
        <v>38341</v>
      </c>
      <c r="C131" s="228">
        <v>38341</v>
      </c>
      <c r="D131" s="227">
        <v>2</v>
      </c>
      <c r="E131" s="227" t="s">
        <v>650</v>
      </c>
      <c r="F131" s="229">
        <v>3663</v>
      </c>
      <c r="G131" s="227">
        <v>23433</v>
      </c>
      <c r="H131" s="227" t="s">
        <v>644</v>
      </c>
      <c r="I131" s="227" t="s">
        <v>616</v>
      </c>
      <c r="J131" s="230"/>
    </row>
    <row r="132" spans="1:10" s="33" customFormat="1" ht="31.5">
      <c r="A132" s="227" t="s">
        <v>647</v>
      </c>
      <c r="B132" s="228">
        <v>38341</v>
      </c>
      <c r="C132" s="228">
        <v>38341</v>
      </c>
      <c r="D132" s="227">
        <v>2</v>
      </c>
      <c r="E132" s="227" t="s">
        <v>650</v>
      </c>
      <c r="F132" s="229">
        <v>3663</v>
      </c>
      <c r="G132" s="227">
        <v>23434</v>
      </c>
      <c r="H132" s="227" t="s">
        <v>644</v>
      </c>
      <c r="I132" s="227" t="s">
        <v>616</v>
      </c>
      <c r="J132" s="230"/>
    </row>
    <row r="133" spans="1:10" s="33" customFormat="1" ht="31.5">
      <c r="A133" s="227" t="s">
        <v>647</v>
      </c>
      <c r="B133" s="228">
        <v>38341</v>
      </c>
      <c r="C133" s="228">
        <v>38341</v>
      </c>
      <c r="D133" s="227">
        <v>2</v>
      </c>
      <c r="E133" s="227" t="s">
        <v>650</v>
      </c>
      <c r="F133" s="229">
        <v>3663</v>
      </c>
      <c r="G133" s="227">
        <v>23435</v>
      </c>
      <c r="H133" s="227" t="s">
        <v>644</v>
      </c>
      <c r="I133" s="227" t="s">
        <v>616</v>
      </c>
      <c r="J133" s="230"/>
    </row>
    <row r="134" spans="1:10" s="33" customFormat="1" ht="31.5">
      <c r="A134" s="227" t="s">
        <v>647</v>
      </c>
      <c r="B134" s="228">
        <v>38341</v>
      </c>
      <c r="C134" s="228">
        <v>38341</v>
      </c>
      <c r="D134" s="227">
        <v>2</v>
      </c>
      <c r="E134" s="227" t="s">
        <v>650</v>
      </c>
      <c r="F134" s="229">
        <v>3663</v>
      </c>
      <c r="G134" s="227">
        <v>23436</v>
      </c>
      <c r="H134" s="227" t="s">
        <v>644</v>
      </c>
      <c r="I134" s="227" t="s">
        <v>616</v>
      </c>
      <c r="J134" s="230"/>
    </row>
    <row r="135" spans="1:10" s="33" customFormat="1" ht="31.5">
      <c r="A135" s="227" t="s">
        <v>647</v>
      </c>
      <c r="B135" s="228">
        <v>38341</v>
      </c>
      <c r="C135" s="228">
        <v>38341</v>
      </c>
      <c r="D135" s="227">
        <v>2</v>
      </c>
      <c r="E135" s="227" t="s">
        <v>650</v>
      </c>
      <c r="F135" s="229">
        <v>3663</v>
      </c>
      <c r="G135" s="227">
        <v>23437</v>
      </c>
      <c r="H135" s="227" t="s">
        <v>644</v>
      </c>
      <c r="I135" s="227" t="s">
        <v>616</v>
      </c>
      <c r="J135" s="230"/>
    </row>
    <row r="136" spans="1:10" s="33" customFormat="1" ht="31.5">
      <c r="A136" s="227" t="s">
        <v>647</v>
      </c>
      <c r="B136" s="228">
        <v>38341</v>
      </c>
      <c r="C136" s="228">
        <v>38341</v>
      </c>
      <c r="D136" s="227">
        <v>2</v>
      </c>
      <c r="E136" s="227" t="s">
        <v>650</v>
      </c>
      <c r="F136" s="229">
        <v>3663</v>
      </c>
      <c r="G136" s="227">
        <v>23438</v>
      </c>
      <c r="H136" s="227" t="s">
        <v>644</v>
      </c>
      <c r="I136" s="227" t="s">
        <v>616</v>
      </c>
      <c r="J136" s="230"/>
    </row>
    <row r="137" spans="1:10" s="33" customFormat="1" ht="31.5">
      <c r="A137" s="227" t="s">
        <v>647</v>
      </c>
      <c r="B137" s="228">
        <v>38341</v>
      </c>
      <c r="C137" s="228">
        <v>38341</v>
      </c>
      <c r="D137" s="227">
        <v>2</v>
      </c>
      <c r="E137" s="227" t="s">
        <v>650</v>
      </c>
      <c r="F137" s="229">
        <v>3663</v>
      </c>
      <c r="G137" s="227">
        <v>23439</v>
      </c>
      <c r="H137" s="227" t="s">
        <v>644</v>
      </c>
      <c r="I137" s="227" t="s">
        <v>616</v>
      </c>
      <c r="J137" s="230"/>
    </row>
    <row r="138" spans="1:10" s="33" customFormat="1" ht="31.5">
      <c r="A138" s="227" t="s">
        <v>647</v>
      </c>
      <c r="B138" s="228">
        <v>38341</v>
      </c>
      <c r="C138" s="228">
        <v>38341</v>
      </c>
      <c r="D138" s="227">
        <v>2</v>
      </c>
      <c r="E138" s="227" t="s">
        <v>650</v>
      </c>
      <c r="F138" s="229">
        <v>3663</v>
      </c>
      <c r="G138" s="227">
        <v>23440</v>
      </c>
      <c r="H138" s="227" t="s">
        <v>644</v>
      </c>
      <c r="I138" s="227" t="s">
        <v>616</v>
      </c>
      <c r="J138" s="230"/>
    </row>
    <row r="139" spans="1:10" s="33" customFormat="1" ht="31.5">
      <c r="A139" s="227" t="s">
        <v>647</v>
      </c>
      <c r="B139" s="228">
        <v>38341</v>
      </c>
      <c r="C139" s="228">
        <v>38341</v>
      </c>
      <c r="D139" s="227">
        <v>2</v>
      </c>
      <c r="E139" s="227" t="s">
        <v>650</v>
      </c>
      <c r="F139" s="229">
        <v>3663</v>
      </c>
      <c r="G139" s="227">
        <v>23441</v>
      </c>
      <c r="H139" s="227" t="s">
        <v>653</v>
      </c>
      <c r="I139" s="227" t="s">
        <v>616</v>
      </c>
      <c r="J139" s="230"/>
    </row>
    <row r="140" spans="1:10" s="33" customFormat="1" ht="31.5">
      <c r="A140" s="227" t="s">
        <v>647</v>
      </c>
      <c r="B140" s="228">
        <v>38341</v>
      </c>
      <c r="C140" s="228">
        <v>38341</v>
      </c>
      <c r="D140" s="227">
        <v>2</v>
      </c>
      <c r="E140" s="227" t="s">
        <v>650</v>
      </c>
      <c r="F140" s="229">
        <v>3663</v>
      </c>
      <c r="G140" s="227">
        <v>23442</v>
      </c>
      <c r="H140" s="227" t="s">
        <v>644</v>
      </c>
      <c r="I140" s="227" t="s">
        <v>616</v>
      </c>
      <c r="J140" s="230"/>
    </row>
    <row r="141" spans="1:10" s="33" customFormat="1" ht="31.5">
      <c r="A141" s="227" t="s">
        <v>647</v>
      </c>
      <c r="B141" s="228">
        <v>38341</v>
      </c>
      <c r="C141" s="228">
        <v>38341</v>
      </c>
      <c r="D141" s="227">
        <v>2</v>
      </c>
      <c r="E141" s="227" t="s">
        <v>650</v>
      </c>
      <c r="F141" s="229">
        <v>3663</v>
      </c>
      <c r="G141" s="227">
        <v>23443</v>
      </c>
      <c r="H141" s="227" t="s">
        <v>644</v>
      </c>
      <c r="I141" s="227" t="s">
        <v>616</v>
      </c>
      <c r="J141" s="230"/>
    </row>
    <row r="142" spans="1:10" s="33" customFormat="1" ht="31.5">
      <c r="A142" s="227" t="s">
        <v>647</v>
      </c>
      <c r="B142" s="228">
        <v>38341</v>
      </c>
      <c r="C142" s="228">
        <v>38341</v>
      </c>
      <c r="D142" s="227">
        <v>2</v>
      </c>
      <c r="E142" s="227" t="s">
        <v>650</v>
      </c>
      <c r="F142" s="229">
        <v>3663</v>
      </c>
      <c r="G142" s="227">
        <v>23444</v>
      </c>
      <c r="H142" s="227" t="s">
        <v>644</v>
      </c>
      <c r="I142" s="227" t="s">
        <v>616</v>
      </c>
      <c r="J142" s="230"/>
    </row>
    <row r="143" spans="1:10" s="33" customFormat="1" ht="31.5">
      <c r="A143" s="227" t="s">
        <v>647</v>
      </c>
      <c r="B143" s="228">
        <v>38341</v>
      </c>
      <c r="C143" s="228">
        <v>38341</v>
      </c>
      <c r="D143" s="227">
        <v>2</v>
      </c>
      <c r="E143" s="227" t="s">
        <v>650</v>
      </c>
      <c r="F143" s="229">
        <v>3663</v>
      </c>
      <c r="G143" s="227">
        <v>23445</v>
      </c>
      <c r="H143" s="227" t="s">
        <v>653</v>
      </c>
      <c r="I143" s="227" t="s">
        <v>616</v>
      </c>
      <c r="J143" s="230"/>
    </row>
    <row r="144" spans="1:10" s="33" customFormat="1" ht="31.5">
      <c r="A144" s="227" t="s">
        <v>647</v>
      </c>
      <c r="B144" s="228">
        <v>38341</v>
      </c>
      <c r="C144" s="228">
        <v>38341</v>
      </c>
      <c r="D144" s="227">
        <v>2</v>
      </c>
      <c r="E144" s="227" t="s">
        <v>650</v>
      </c>
      <c r="F144" s="229">
        <v>3663</v>
      </c>
      <c r="G144" s="227">
        <v>23446</v>
      </c>
      <c r="H144" s="227" t="s">
        <v>644</v>
      </c>
      <c r="I144" s="227" t="s">
        <v>616</v>
      </c>
      <c r="J144" s="230"/>
    </row>
    <row r="145" spans="1:10" s="33" customFormat="1" ht="31.5">
      <c r="A145" s="227" t="s">
        <v>647</v>
      </c>
      <c r="B145" s="228">
        <v>38341</v>
      </c>
      <c r="C145" s="228">
        <v>38341</v>
      </c>
      <c r="D145" s="227">
        <v>2</v>
      </c>
      <c r="E145" s="227" t="s">
        <v>650</v>
      </c>
      <c r="F145" s="229">
        <v>3663</v>
      </c>
      <c r="G145" s="227">
        <v>23447</v>
      </c>
      <c r="H145" s="227" t="s">
        <v>644</v>
      </c>
      <c r="I145" s="227" t="s">
        <v>616</v>
      </c>
      <c r="J145" s="230"/>
    </row>
    <row r="146" spans="1:10" s="33" customFormat="1" ht="31.5">
      <c r="A146" s="227" t="s">
        <v>647</v>
      </c>
      <c r="B146" s="228">
        <v>38341</v>
      </c>
      <c r="C146" s="228">
        <v>38341</v>
      </c>
      <c r="D146" s="227">
        <v>2</v>
      </c>
      <c r="E146" s="227" t="s">
        <v>650</v>
      </c>
      <c r="F146" s="229">
        <v>3663</v>
      </c>
      <c r="G146" s="227">
        <v>23448</v>
      </c>
      <c r="H146" s="227" t="s">
        <v>644</v>
      </c>
      <c r="I146" s="227" t="s">
        <v>616</v>
      </c>
      <c r="J146" s="230"/>
    </row>
    <row r="147" spans="1:10" s="33" customFormat="1" ht="31.5">
      <c r="A147" s="227" t="s">
        <v>647</v>
      </c>
      <c r="B147" s="228">
        <v>38341</v>
      </c>
      <c r="C147" s="228">
        <v>38341</v>
      </c>
      <c r="D147" s="227">
        <v>2</v>
      </c>
      <c r="E147" s="227" t="s">
        <v>650</v>
      </c>
      <c r="F147" s="229">
        <v>3663</v>
      </c>
      <c r="G147" s="227">
        <v>23449</v>
      </c>
      <c r="H147" s="227" t="s">
        <v>644</v>
      </c>
      <c r="I147" s="227" t="s">
        <v>616</v>
      </c>
      <c r="J147" s="230"/>
    </row>
    <row r="148" spans="1:10" s="33" customFormat="1" ht="31.5">
      <c r="A148" s="227" t="s">
        <v>647</v>
      </c>
      <c r="B148" s="228">
        <v>38341</v>
      </c>
      <c r="C148" s="228">
        <v>38341</v>
      </c>
      <c r="D148" s="227">
        <v>2</v>
      </c>
      <c r="E148" s="227" t="s">
        <v>650</v>
      </c>
      <c r="F148" s="229">
        <v>3663</v>
      </c>
      <c r="G148" s="227">
        <v>23450</v>
      </c>
      <c r="H148" s="227" t="s">
        <v>644</v>
      </c>
      <c r="I148" s="227" t="s">
        <v>616</v>
      </c>
      <c r="J148" s="230"/>
    </row>
    <row r="149" spans="1:10" s="33" customFormat="1" ht="31.5">
      <c r="A149" s="227" t="s">
        <v>647</v>
      </c>
      <c r="B149" s="228">
        <v>38341</v>
      </c>
      <c r="C149" s="228">
        <v>38341</v>
      </c>
      <c r="D149" s="227">
        <v>2</v>
      </c>
      <c r="E149" s="227" t="s">
        <v>650</v>
      </c>
      <c r="F149" s="229">
        <v>3663</v>
      </c>
      <c r="G149" s="227">
        <v>23451</v>
      </c>
      <c r="H149" s="227" t="s">
        <v>644</v>
      </c>
      <c r="I149" s="227" t="s">
        <v>616</v>
      </c>
      <c r="J149" s="230"/>
    </row>
    <row r="150" spans="1:10" s="33" customFormat="1" ht="31.5">
      <c r="A150" s="227" t="s">
        <v>647</v>
      </c>
      <c r="B150" s="228">
        <v>38341</v>
      </c>
      <c r="C150" s="228">
        <v>38341</v>
      </c>
      <c r="D150" s="227">
        <v>2</v>
      </c>
      <c r="E150" s="227" t="s">
        <v>650</v>
      </c>
      <c r="F150" s="229">
        <v>3663</v>
      </c>
      <c r="G150" s="227">
        <v>23452</v>
      </c>
      <c r="H150" s="227" t="s">
        <v>651</v>
      </c>
      <c r="I150" s="227" t="s">
        <v>616</v>
      </c>
      <c r="J150" s="230"/>
    </row>
    <row r="151" spans="1:10" s="33" customFormat="1" ht="31.5">
      <c r="A151" s="227" t="s">
        <v>647</v>
      </c>
      <c r="B151" s="228">
        <v>38341</v>
      </c>
      <c r="C151" s="228">
        <v>38341</v>
      </c>
      <c r="D151" s="227">
        <v>2</v>
      </c>
      <c r="E151" s="227" t="s">
        <v>650</v>
      </c>
      <c r="F151" s="229">
        <v>3663</v>
      </c>
      <c r="G151" s="227">
        <v>23453</v>
      </c>
      <c r="H151" s="227" t="s">
        <v>617</v>
      </c>
      <c r="I151" s="227" t="s">
        <v>616</v>
      </c>
      <c r="J151" s="230"/>
    </row>
    <row r="152" spans="1:10" s="33" customFormat="1" ht="31.5">
      <c r="A152" s="227" t="s">
        <v>647</v>
      </c>
      <c r="B152" s="228">
        <v>38341</v>
      </c>
      <c r="C152" s="228">
        <v>38341</v>
      </c>
      <c r="D152" s="227">
        <v>2</v>
      </c>
      <c r="E152" s="227" t="s">
        <v>650</v>
      </c>
      <c r="F152" s="229">
        <v>3663</v>
      </c>
      <c r="G152" s="227">
        <v>23454</v>
      </c>
      <c r="H152" s="227" t="s">
        <v>644</v>
      </c>
      <c r="I152" s="227" t="s">
        <v>616</v>
      </c>
      <c r="J152" s="230"/>
    </row>
    <row r="153" spans="1:10" s="33" customFormat="1" ht="31.5">
      <c r="A153" s="227" t="s">
        <v>647</v>
      </c>
      <c r="B153" s="228">
        <v>38341</v>
      </c>
      <c r="C153" s="228">
        <v>38341</v>
      </c>
      <c r="D153" s="227">
        <v>2</v>
      </c>
      <c r="E153" s="227" t="s">
        <v>650</v>
      </c>
      <c r="F153" s="229">
        <v>3663</v>
      </c>
      <c r="G153" s="227">
        <v>23455</v>
      </c>
      <c r="H153" s="227" t="s">
        <v>644</v>
      </c>
      <c r="I153" s="227" t="s">
        <v>616</v>
      </c>
      <c r="J153" s="230"/>
    </row>
    <row r="154" spans="1:10" s="33" customFormat="1" ht="31.5">
      <c r="A154" s="227" t="s">
        <v>647</v>
      </c>
      <c r="B154" s="228">
        <v>38341</v>
      </c>
      <c r="C154" s="228">
        <v>38341</v>
      </c>
      <c r="D154" s="227">
        <v>2</v>
      </c>
      <c r="E154" s="227" t="s">
        <v>650</v>
      </c>
      <c r="F154" s="229">
        <v>3663</v>
      </c>
      <c r="G154" s="227">
        <v>23456</v>
      </c>
      <c r="H154" s="227" t="s">
        <v>615</v>
      </c>
      <c r="I154" s="227" t="s">
        <v>616</v>
      </c>
      <c r="J154" s="230"/>
    </row>
    <row r="155" spans="1:10" s="33" customFormat="1" ht="31.5">
      <c r="A155" s="227" t="s">
        <v>647</v>
      </c>
      <c r="B155" s="228">
        <v>38341</v>
      </c>
      <c r="C155" s="228">
        <v>38341</v>
      </c>
      <c r="D155" s="227">
        <v>2</v>
      </c>
      <c r="E155" s="227" t="s">
        <v>650</v>
      </c>
      <c r="F155" s="229">
        <v>3663</v>
      </c>
      <c r="G155" s="227">
        <v>23457</v>
      </c>
      <c r="H155" s="227" t="s">
        <v>644</v>
      </c>
      <c r="I155" s="227" t="s">
        <v>616</v>
      </c>
      <c r="J155" s="230"/>
    </row>
    <row r="156" spans="1:10" s="33" customFormat="1" ht="31.5">
      <c r="A156" s="227" t="s">
        <v>647</v>
      </c>
      <c r="B156" s="228">
        <v>38341</v>
      </c>
      <c r="C156" s="228">
        <v>38341</v>
      </c>
      <c r="D156" s="227">
        <v>2</v>
      </c>
      <c r="E156" s="227" t="s">
        <v>650</v>
      </c>
      <c r="F156" s="229">
        <v>3663</v>
      </c>
      <c r="G156" s="227">
        <v>23458</v>
      </c>
      <c r="H156" s="227" t="s">
        <v>644</v>
      </c>
      <c r="I156" s="227" t="s">
        <v>616</v>
      </c>
      <c r="J156" s="230"/>
    </row>
    <row r="157" spans="1:10" s="33" customFormat="1" ht="31.5">
      <c r="A157" s="227" t="s">
        <v>647</v>
      </c>
      <c r="B157" s="228">
        <v>38341</v>
      </c>
      <c r="C157" s="228">
        <v>38341</v>
      </c>
      <c r="D157" s="227">
        <v>2</v>
      </c>
      <c r="E157" s="227" t="s">
        <v>650</v>
      </c>
      <c r="F157" s="229">
        <v>3663</v>
      </c>
      <c r="G157" s="227">
        <v>23459</v>
      </c>
      <c r="H157" s="227" t="s">
        <v>644</v>
      </c>
      <c r="I157" s="227" t="s">
        <v>616</v>
      </c>
      <c r="J157" s="230"/>
    </row>
    <row r="158" spans="1:10" s="33" customFormat="1" ht="31.5">
      <c r="A158" s="227" t="s">
        <v>647</v>
      </c>
      <c r="B158" s="228">
        <v>38341</v>
      </c>
      <c r="C158" s="228">
        <v>38341</v>
      </c>
      <c r="D158" s="227">
        <v>2</v>
      </c>
      <c r="E158" s="227" t="s">
        <v>650</v>
      </c>
      <c r="F158" s="229">
        <v>3663</v>
      </c>
      <c r="G158" s="227">
        <v>23460</v>
      </c>
      <c r="H158" s="227" t="s">
        <v>617</v>
      </c>
      <c r="I158" s="227" t="s">
        <v>616</v>
      </c>
      <c r="J158" s="230"/>
    </row>
    <row r="159" spans="1:10" s="33" customFormat="1" ht="31.5">
      <c r="A159" s="227" t="s">
        <v>647</v>
      </c>
      <c r="B159" s="228">
        <v>38341</v>
      </c>
      <c r="C159" s="228">
        <v>38341</v>
      </c>
      <c r="D159" s="227">
        <v>2</v>
      </c>
      <c r="E159" s="227" t="s">
        <v>650</v>
      </c>
      <c r="F159" s="229">
        <v>3663</v>
      </c>
      <c r="G159" s="227">
        <v>23461</v>
      </c>
      <c r="H159" s="227" t="s">
        <v>615</v>
      </c>
      <c r="I159" s="227" t="s">
        <v>616</v>
      </c>
      <c r="J159" s="230"/>
    </row>
    <row r="160" spans="1:10" s="33" customFormat="1" ht="31.5">
      <c r="A160" s="227" t="s">
        <v>647</v>
      </c>
      <c r="B160" s="228">
        <v>38341</v>
      </c>
      <c r="C160" s="228">
        <v>38341</v>
      </c>
      <c r="D160" s="227">
        <v>2</v>
      </c>
      <c r="E160" s="227" t="s">
        <v>650</v>
      </c>
      <c r="F160" s="229">
        <v>3663</v>
      </c>
      <c r="G160" s="227">
        <v>23462</v>
      </c>
      <c r="H160" s="227" t="s">
        <v>644</v>
      </c>
      <c r="I160" s="227" t="s">
        <v>616</v>
      </c>
      <c r="J160" s="230"/>
    </row>
    <row r="161" spans="1:10" s="33" customFormat="1" ht="31.5">
      <c r="A161" s="227" t="s">
        <v>647</v>
      </c>
      <c r="B161" s="228">
        <v>38341</v>
      </c>
      <c r="C161" s="228">
        <v>38341</v>
      </c>
      <c r="D161" s="227">
        <v>2</v>
      </c>
      <c r="E161" s="227" t="s">
        <v>650</v>
      </c>
      <c r="F161" s="229">
        <v>3663</v>
      </c>
      <c r="G161" s="227">
        <v>23463</v>
      </c>
      <c r="H161" s="227" t="s">
        <v>644</v>
      </c>
      <c r="I161" s="227" t="s">
        <v>616</v>
      </c>
      <c r="J161" s="230"/>
    </row>
    <row r="162" spans="1:10" s="33" customFormat="1" ht="31.5">
      <c r="A162" s="227" t="s">
        <v>647</v>
      </c>
      <c r="B162" s="228">
        <v>38341</v>
      </c>
      <c r="C162" s="228">
        <v>38341</v>
      </c>
      <c r="D162" s="227">
        <v>2</v>
      </c>
      <c r="E162" s="227" t="s">
        <v>650</v>
      </c>
      <c r="F162" s="229">
        <v>3663</v>
      </c>
      <c r="G162" s="227">
        <v>23464</v>
      </c>
      <c r="H162" s="227" t="s">
        <v>644</v>
      </c>
      <c r="I162" s="227" t="s">
        <v>616</v>
      </c>
      <c r="J162" s="230"/>
    </row>
    <row r="163" spans="1:10" s="33" customFormat="1" ht="31.5">
      <c r="A163" s="227" t="s">
        <v>647</v>
      </c>
      <c r="B163" s="228">
        <v>38341</v>
      </c>
      <c r="C163" s="228">
        <v>38341</v>
      </c>
      <c r="D163" s="227">
        <v>2</v>
      </c>
      <c r="E163" s="227" t="s">
        <v>650</v>
      </c>
      <c r="F163" s="229">
        <v>3663</v>
      </c>
      <c r="G163" s="227">
        <v>23465</v>
      </c>
      <c r="H163" s="227" t="s">
        <v>644</v>
      </c>
      <c r="I163" s="227" t="s">
        <v>616</v>
      </c>
      <c r="J163" s="230"/>
    </row>
    <row r="164" spans="1:10" s="33" customFormat="1" ht="31.5">
      <c r="A164" s="227" t="s">
        <v>647</v>
      </c>
      <c r="B164" s="228">
        <v>38341</v>
      </c>
      <c r="C164" s="228">
        <v>38341</v>
      </c>
      <c r="D164" s="227">
        <v>2</v>
      </c>
      <c r="E164" s="227" t="s">
        <v>650</v>
      </c>
      <c r="F164" s="229">
        <v>3663</v>
      </c>
      <c r="G164" s="227">
        <v>23466</v>
      </c>
      <c r="H164" s="227" t="s">
        <v>644</v>
      </c>
      <c r="I164" s="227" t="s">
        <v>616</v>
      </c>
      <c r="J164" s="230"/>
    </row>
    <row r="165" spans="1:10" s="33" customFormat="1" ht="31.5">
      <c r="A165" s="227" t="s">
        <v>647</v>
      </c>
      <c r="B165" s="228">
        <v>38341</v>
      </c>
      <c r="C165" s="228">
        <v>38341</v>
      </c>
      <c r="D165" s="227">
        <v>2</v>
      </c>
      <c r="E165" s="227" t="s">
        <v>650</v>
      </c>
      <c r="F165" s="229">
        <v>3663</v>
      </c>
      <c r="G165" s="227">
        <v>23467</v>
      </c>
      <c r="H165" s="227" t="s">
        <v>644</v>
      </c>
      <c r="I165" s="227" t="s">
        <v>616</v>
      </c>
      <c r="J165" s="230"/>
    </row>
    <row r="166" spans="1:10" s="33" customFormat="1" ht="31.5">
      <c r="A166" s="227" t="s">
        <v>647</v>
      </c>
      <c r="B166" s="228">
        <v>38341</v>
      </c>
      <c r="C166" s="228">
        <v>38341</v>
      </c>
      <c r="D166" s="227">
        <v>2</v>
      </c>
      <c r="E166" s="227" t="s">
        <v>650</v>
      </c>
      <c r="F166" s="229">
        <v>3663</v>
      </c>
      <c r="G166" s="227">
        <v>23468</v>
      </c>
      <c r="H166" s="227" t="s">
        <v>644</v>
      </c>
      <c r="I166" s="227" t="s">
        <v>616</v>
      </c>
      <c r="J166" s="230"/>
    </row>
    <row r="167" spans="1:10" s="33" customFormat="1" ht="31.5">
      <c r="A167" s="227" t="s">
        <v>647</v>
      </c>
      <c r="B167" s="228">
        <v>38341</v>
      </c>
      <c r="C167" s="228">
        <v>38341</v>
      </c>
      <c r="D167" s="227">
        <v>2</v>
      </c>
      <c r="E167" s="227" t="s">
        <v>650</v>
      </c>
      <c r="F167" s="229">
        <v>3663</v>
      </c>
      <c r="G167" s="227">
        <v>23469</v>
      </c>
      <c r="H167" s="227" t="s">
        <v>644</v>
      </c>
      <c r="I167" s="227" t="s">
        <v>616</v>
      </c>
      <c r="J167" s="230"/>
    </row>
    <row r="168" spans="1:10" s="33" customFormat="1" ht="31.5">
      <c r="A168" s="227" t="s">
        <v>647</v>
      </c>
      <c r="B168" s="228">
        <v>38341</v>
      </c>
      <c r="C168" s="228">
        <v>38341</v>
      </c>
      <c r="D168" s="227">
        <v>2</v>
      </c>
      <c r="E168" s="227" t="s">
        <v>650</v>
      </c>
      <c r="F168" s="229">
        <v>3663</v>
      </c>
      <c r="G168" s="227">
        <v>23470</v>
      </c>
      <c r="H168" s="227" t="s">
        <v>644</v>
      </c>
      <c r="I168" s="227" t="s">
        <v>616</v>
      </c>
      <c r="J168" s="230"/>
    </row>
    <row r="169" spans="1:10" s="33" customFormat="1" ht="31.5">
      <c r="A169" s="227" t="s">
        <v>654</v>
      </c>
      <c r="B169" s="228">
        <v>38387</v>
      </c>
      <c r="C169" s="228">
        <v>38383</v>
      </c>
      <c r="D169" s="227">
        <v>2</v>
      </c>
      <c r="E169" s="227" t="s">
        <v>650</v>
      </c>
      <c r="F169" s="229">
        <v>3663</v>
      </c>
      <c r="G169" s="227">
        <v>23511</v>
      </c>
      <c r="H169" s="227" t="s">
        <v>644</v>
      </c>
      <c r="I169" s="227" t="s">
        <v>616</v>
      </c>
      <c r="J169" s="230"/>
    </row>
    <row r="170" spans="1:10" ht="31.5">
      <c r="A170" s="227" t="s">
        <v>654</v>
      </c>
      <c r="B170" s="228">
        <v>38387</v>
      </c>
      <c r="C170" s="228">
        <v>38383</v>
      </c>
      <c r="D170" s="227">
        <v>2</v>
      </c>
      <c r="E170" s="227" t="s">
        <v>650</v>
      </c>
      <c r="F170" s="229">
        <v>3663</v>
      </c>
      <c r="G170" s="227">
        <v>23512</v>
      </c>
      <c r="H170" s="227" t="s">
        <v>644</v>
      </c>
      <c r="I170" s="227" t="s">
        <v>616</v>
      </c>
      <c r="J170" s="230"/>
    </row>
    <row r="171" spans="1:10" ht="31.5">
      <c r="A171" s="227" t="s">
        <v>654</v>
      </c>
      <c r="B171" s="228">
        <v>38387</v>
      </c>
      <c r="C171" s="228">
        <v>38383</v>
      </c>
      <c r="D171" s="227">
        <v>2</v>
      </c>
      <c r="E171" s="227" t="s">
        <v>650</v>
      </c>
      <c r="F171" s="229">
        <v>3663</v>
      </c>
      <c r="G171" s="227">
        <v>23513</v>
      </c>
      <c r="H171" s="227" t="s">
        <v>644</v>
      </c>
      <c r="I171" s="227" t="s">
        <v>616</v>
      </c>
      <c r="J171" s="230"/>
    </row>
    <row r="172" spans="1:10" ht="31.5">
      <c r="A172" s="227" t="s">
        <v>654</v>
      </c>
      <c r="B172" s="228">
        <v>38387</v>
      </c>
      <c r="C172" s="228">
        <v>38383</v>
      </c>
      <c r="D172" s="227">
        <v>2</v>
      </c>
      <c r="E172" s="227" t="s">
        <v>650</v>
      </c>
      <c r="F172" s="229">
        <v>3663</v>
      </c>
      <c r="G172" s="227">
        <v>23514</v>
      </c>
      <c r="H172" s="227" t="s">
        <v>655</v>
      </c>
      <c r="I172" s="227" t="s">
        <v>616</v>
      </c>
      <c r="J172" s="230"/>
    </row>
    <row r="173" spans="1:10" ht="31.5">
      <c r="A173" s="227" t="s">
        <v>654</v>
      </c>
      <c r="B173" s="228">
        <v>38387</v>
      </c>
      <c r="C173" s="228">
        <v>38383</v>
      </c>
      <c r="D173" s="227">
        <v>2</v>
      </c>
      <c r="E173" s="227" t="s">
        <v>650</v>
      </c>
      <c r="F173" s="229">
        <v>3663</v>
      </c>
      <c r="G173" s="227">
        <v>23515</v>
      </c>
      <c r="H173" s="227" t="s">
        <v>644</v>
      </c>
      <c r="I173" s="227" t="s">
        <v>616</v>
      </c>
      <c r="J173" s="230"/>
    </row>
    <row r="174" spans="1:10" ht="31.5">
      <c r="A174" s="227" t="s">
        <v>654</v>
      </c>
      <c r="B174" s="228">
        <v>38387</v>
      </c>
      <c r="C174" s="228">
        <v>38383</v>
      </c>
      <c r="D174" s="227">
        <v>2</v>
      </c>
      <c r="E174" s="227" t="s">
        <v>650</v>
      </c>
      <c r="F174" s="229">
        <v>3663</v>
      </c>
      <c r="G174" s="227">
        <v>23516</v>
      </c>
      <c r="H174" s="227" t="s">
        <v>644</v>
      </c>
      <c r="I174" s="227" t="s">
        <v>616</v>
      </c>
      <c r="J174" s="230"/>
    </row>
    <row r="175" spans="1:10" ht="31.5">
      <c r="A175" s="227" t="s">
        <v>654</v>
      </c>
      <c r="B175" s="228">
        <v>38387</v>
      </c>
      <c r="C175" s="228">
        <v>38383</v>
      </c>
      <c r="D175" s="227">
        <v>2</v>
      </c>
      <c r="E175" s="227" t="s">
        <v>650</v>
      </c>
      <c r="F175" s="229">
        <v>3663</v>
      </c>
      <c r="G175" s="227">
        <v>23517</v>
      </c>
      <c r="H175" s="227" t="s">
        <v>644</v>
      </c>
      <c r="I175" s="227" t="s">
        <v>616</v>
      </c>
      <c r="J175" s="230"/>
    </row>
    <row r="176" spans="1:10" ht="31.5">
      <c r="A176" s="227" t="s">
        <v>654</v>
      </c>
      <c r="B176" s="228">
        <v>38387</v>
      </c>
      <c r="C176" s="228">
        <v>38383</v>
      </c>
      <c r="D176" s="227">
        <v>2</v>
      </c>
      <c r="E176" s="227" t="s">
        <v>650</v>
      </c>
      <c r="F176" s="229">
        <v>3663</v>
      </c>
      <c r="G176" s="227">
        <v>23518</v>
      </c>
      <c r="H176" s="227" t="s">
        <v>644</v>
      </c>
      <c r="I176" s="227" t="s">
        <v>616</v>
      </c>
      <c r="J176" s="230"/>
    </row>
    <row r="177" spans="1:10" ht="31.5">
      <c r="A177" s="227" t="s">
        <v>654</v>
      </c>
      <c r="B177" s="228">
        <v>38387</v>
      </c>
      <c r="C177" s="228">
        <v>38383</v>
      </c>
      <c r="D177" s="227">
        <v>2</v>
      </c>
      <c r="E177" s="227" t="s">
        <v>650</v>
      </c>
      <c r="F177" s="229">
        <v>3663</v>
      </c>
      <c r="G177" s="227">
        <v>23519</v>
      </c>
      <c r="H177" s="227" t="s">
        <v>644</v>
      </c>
      <c r="I177" s="227" t="s">
        <v>616</v>
      </c>
      <c r="J177" s="230"/>
    </row>
    <row r="178" spans="1:10" ht="31.5">
      <c r="A178" s="227" t="s">
        <v>654</v>
      </c>
      <c r="B178" s="228">
        <v>38387</v>
      </c>
      <c r="C178" s="228">
        <v>38383</v>
      </c>
      <c r="D178" s="227">
        <v>2</v>
      </c>
      <c r="E178" s="227" t="s">
        <v>650</v>
      </c>
      <c r="F178" s="229">
        <v>3663</v>
      </c>
      <c r="G178" s="227">
        <v>23520</v>
      </c>
      <c r="H178" s="227" t="s">
        <v>644</v>
      </c>
      <c r="I178" s="227" t="s">
        <v>616</v>
      </c>
      <c r="J178" s="230"/>
    </row>
    <row r="179" spans="1:10" ht="31.5">
      <c r="A179" s="227" t="s">
        <v>654</v>
      </c>
      <c r="B179" s="228">
        <v>38387</v>
      </c>
      <c r="C179" s="228">
        <v>38383</v>
      </c>
      <c r="D179" s="227">
        <v>2</v>
      </c>
      <c r="E179" s="227" t="s">
        <v>650</v>
      </c>
      <c r="F179" s="229">
        <v>3663</v>
      </c>
      <c r="G179" s="227">
        <v>23521</v>
      </c>
      <c r="H179" s="227" t="s">
        <v>644</v>
      </c>
      <c r="I179" s="227" t="s">
        <v>616</v>
      </c>
      <c r="J179" s="230"/>
    </row>
    <row r="180" spans="1:10" ht="31.5">
      <c r="A180" s="227" t="s">
        <v>654</v>
      </c>
      <c r="B180" s="228">
        <v>38387</v>
      </c>
      <c r="C180" s="228">
        <v>38383</v>
      </c>
      <c r="D180" s="227">
        <v>2</v>
      </c>
      <c r="E180" s="227" t="s">
        <v>650</v>
      </c>
      <c r="F180" s="229">
        <v>3663</v>
      </c>
      <c r="G180" s="227">
        <v>23522</v>
      </c>
      <c r="H180" s="227" t="s">
        <v>644</v>
      </c>
      <c r="I180" s="227" t="s">
        <v>616</v>
      </c>
      <c r="J180" s="230"/>
    </row>
    <row r="181" spans="1:10" ht="31.5">
      <c r="A181" s="227" t="s">
        <v>656</v>
      </c>
      <c r="B181" s="228">
        <v>38369</v>
      </c>
      <c r="C181" s="228">
        <v>38369</v>
      </c>
      <c r="D181" s="227">
        <v>2</v>
      </c>
      <c r="E181" s="227" t="s">
        <v>650</v>
      </c>
      <c r="F181" s="229">
        <v>3663</v>
      </c>
      <c r="G181" s="227">
        <v>23523</v>
      </c>
      <c r="H181" s="227" t="s">
        <v>644</v>
      </c>
      <c r="I181" s="227" t="s">
        <v>616</v>
      </c>
      <c r="J181" s="230"/>
    </row>
    <row r="182" spans="1:10" ht="15.75">
      <c r="A182" s="227" t="s">
        <v>657</v>
      </c>
      <c r="B182" s="228">
        <v>38184</v>
      </c>
      <c r="C182" s="228">
        <v>38301</v>
      </c>
      <c r="D182" s="227">
        <v>2</v>
      </c>
      <c r="E182" s="227" t="s">
        <v>658</v>
      </c>
      <c r="F182" s="229">
        <v>15360</v>
      </c>
      <c r="G182" s="227">
        <v>22956</v>
      </c>
      <c r="H182" s="227" t="s">
        <v>659</v>
      </c>
      <c r="I182" s="227" t="s">
        <v>660</v>
      </c>
      <c r="J182" s="104"/>
    </row>
    <row r="183" spans="1:10" ht="15.75">
      <c r="A183" s="227" t="s">
        <v>657</v>
      </c>
      <c r="B183" s="228">
        <v>38184</v>
      </c>
      <c r="C183" s="228">
        <v>38301</v>
      </c>
      <c r="D183" s="227">
        <v>2</v>
      </c>
      <c r="E183" s="227" t="s">
        <v>661</v>
      </c>
      <c r="F183" s="229">
        <v>395</v>
      </c>
      <c r="G183" s="227">
        <v>22310</v>
      </c>
      <c r="H183" s="227" t="s">
        <v>659</v>
      </c>
      <c r="I183" s="227" t="s">
        <v>660</v>
      </c>
      <c r="J183" s="104"/>
    </row>
    <row r="184" spans="1:10" ht="15.75">
      <c r="A184" s="227" t="s">
        <v>657</v>
      </c>
      <c r="B184" s="228">
        <v>38184</v>
      </c>
      <c r="C184" s="228">
        <v>38301</v>
      </c>
      <c r="D184" s="227">
        <v>2</v>
      </c>
      <c r="E184" s="227" t="s">
        <v>661</v>
      </c>
      <c r="F184" s="229">
        <v>395</v>
      </c>
      <c r="G184" s="227">
        <v>33309</v>
      </c>
      <c r="H184" s="227" t="s">
        <v>659</v>
      </c>
      <c r="I184" s="227" t="s">
        <v>660</v>
      </c>
      <c r="J184" s="104"/>
    </row>
    <row r="185" spans="1:10" ht="31.5">
      <c r="A185" s="227" t="s">
        <v>662</v>
      </c>
      <c r="B185" s="228">
        <v>39784</v>
      </c>
      <c r="C185" s="228" t="s">
        <v>663</v>
      </c>
      <c r="D185" s="227">
        <v>2</v>
      </c>
      <c r="E185" s="227" t="s">
        <v>664</v>
      </c>
      <c r="F185" s="229">
        <v>58555</v>
      </c>
      <c r="G185" s="227" t="s">
        <v>665</v>
      </c>
      <c r="H185" s="227" t="s">
        <v>666</v>
      </c>
      <c r="I185" s="227" t="s">
        <v>660</v>
      </c>
      <c r="J185" s="104"/>
    </row>
    <row r="186" spans="1:10" ht="31.5">
      <c r="A186" s="227" t="s">
        <v>662</v>
      </c>
      <c r="B186" s="228">
        <v>39784</v>
      </c>
      <c r="C186" s="228" t="s">
        <v>663</v>
      </c>
      <c r="D186" s="227">
        <v>2</v>
      </c>
      <c r="E186" s="227" t="s">
        <v>667</v>
      </c>
      <c r="F186" s="229">
        <v>58555</v>
      </c>
      <c r="G186" s="227" t="s">
        <v>668</v>
      </c>
      <c r="H186" s="227" t="s">
        <v>666</v>
      </c>
      <c r="I186" s="227" t="s">
        <v>660</v>
      </c>
      <c r="J186" s="104"/>
    </row>
    <row r="187" spans="1:10" ht="15.75">
      <c r="A187" s="227" t="s">
        <v>669</v>
      </c>
      <c r="B187" s="228">
        <v>39784</v>
      </c>
      <c r="C187" s="228">
        <v>39818</v>
      </c>
      <c r="D187" s="227">
        <v>1</v>
      </c>
      <c r="E187" s="227" t="s">
        <v>670</v>
      </c>
      <c r="F187" s="229">
        <v>2686.01</v>
      </c>
      <c r="G187" s="227" t="s">
        <v>671</v>
      </c>
      <c r="H187" s="227" t="s">
        <v>618</v>
      </c>
      <c r="I187" s="227" t="s">
        <v>660</v>
      </c>
      <c r="J187" s="104"/>
    </row>
    <row r="188" spans="1:10" ht="15.75">
      <c r="A188" s="227" t="s">
        <v>669</v>
      </c>
      <c r="B188" s="228">
        <v>39784</v>
      </c>
      <c r="C188" s="228">
        <v>39818</v>
      </c>
      <c r="D188" s="227">
        <v>1</v>
      </c>
      <c r="E188" s="227" t="s">
        <v>670</v>
      </c>
      <c r="F188" s="229">
        <v>2686.01</v>
      </c>
      <c r="G188" s="227" t="s">
        <v>672</v>
      </c>
      <c r="H188" s="227" t="s">
        <v>618</v>
      </c>
      <c r="I188" s="227" t="s">
        <v>660</v>
      </c>
      <c r="J188" s="104"/>
    </row>
    <row r="189" spans="1:10" ht="15.75">
      <c r="A189" s="227" t="s">
        <v>669</v>
      </c>
      <c r="B189" s="228">
        <v>39784</v>
      </c>
      <c r="C189" s="228">
        <v>39818</v>
      </c>
      <c r="D189" s="227">
        <v>1</v>
      </c>
      <c r="E189" s="227" t="s">
        <v>673</v>
      </c>
      <c r="F189" s="229">
        <v>2686.01</v>
      </c>
      <c r="G189" s="227" t="s">
        <v>674</v>
      </c>
      <c r="H189" s="227" t="s">
        <v>618</v>
      </c>
      <c r="I189" s="227" t="s">
        <v>660</v>
      </c>
      <c r="J189" s="104"/>
    </row>
    <row r="190" spans="1:10" ht="15.75">
      <c r="A190" s="227" t="s">
        <v>669</v>
      </c>
      <c r="B190" s="228">
        <v>39784</v>
      </c>
      <c r="C190" s="228">
        <v>39818</v>
      </c>
      <c r="D190" s="227">
        <v>1</v>
      </c>
      <c r="E190" s="227" t="s">
        <v>673</v>
      </c>
      <c r="F190" s="229">
        <v>2686.01</v>
      </c>
      <c r="G190" s="227" t="s">
        <v>675</v>
      </c>
      <c r="H190" s="227" t="s">
        <v>618</v>
      </c>
      <c r="I190" s="227" t="s">
        <v>660</v>
      </c>
      <c r="J190" s="104"/>
    </row>
    <row r="191" spans="1:10" ht="15.75">
      <c r="A191" s="227" t="s">
        <v>669</v>
      </c>
      <c r="B191" s="228">
        <v>39784</v>
      </c>
      <c r="C191" s="228">
        <v>39818</v>
      </c>
      <c r="D191" s="227">
        <v>1</v>
      </c>
      <c r="E191" s="227" t="s">
        <v>673</v>
      </c>
      <c r="F191" s="229">
        <v>2686.01</v>
      </c>
      <c r="G191" s="227" t="s">
        <v>676</v>
      </c>
      <c r="H191" s="227" t="s">
        <v>618</v>
      </c>
      <c r="I191" s="227" t="s">
        <v>660</v>
      </c>
      <c r="J191" s="104"/>
    </row>
    <row r="192" spans="1:10" ht="15.75">
      <c r="A192" s="227" t="s">
        <v>669</v>
      </c>
      <c r="B192" s="228">
        <v>39784</v>
      </c>
      <c r="C192" s="228">
        <v>39818</v>
      </c>
      <c r="D192" s="227">
        <v>1</v>
      </c>
      <c r="E192" s="227" t="s">
        <v>673</v>
      </c>
      <c r="F192" s="229">
        <v>2686.01</v>
      </c>
      <c r="G192" s="227" t="s">
        <v>677</v>
      </c>
      <c r="H192" s="227" t="s">
        <v>618</v>
      </c>
      <c r="I192" s="227" t="s">
        <v>660</v>
      </c>
      <c r="J192" s="104"/>
    </row>
    <row r="193" spans="1:10" ht="15.75">
      <c r="A193" s="227" t="s">
        <v>669</v>
      </c>
      <c r="B193" s="228">
        <v>39784</v>
      </c>
      <c r="C193" s="228">
        <v>39818</v>
      </c>
      <c r="D193" s="227">
        <v>1</v>
      </c>
      <c r="E193" s="227" t="s">
        <v>673</v>
      </c>
      <c r="F193" s="229">
        <v>2686.01</v>
      </c>
      <c r="G193" s="227" t="s">
        <v>678</v>
      </c>
      <c r="H193" s="227" t="s">
        <v>618</v>
      </c>
      <c r="I193" s="227" t="s">
        <v>660</v>
      </c>
      <c r="J193" s="104"/>
    </row>
    <row r="194" spans="1:10" ht="15.75">
      <c r="A194" s="227" t="s">
        <v>669</v>
      </c>
      <c r="B194" s="228">
        <v>39784</v>
      </c>
      <c r="C194" s="228">
        <v>39818</v>
      </c>
      <c r="D194" s="227">
        <v>1</v>
      </c>
      <c r="E194" s="227" t="s">
        <v>673</v>
      </c>
      <c r="F194" s="229">
        <v>2686.01</v>
      </c>
      <c r="G194" s="227" t="s">
        <v>679</v>
      </c>
      <c r="H194" s="227" t="s">
        <v>618</v>
      </c>
      <c r="I194" s="227" t="s">
        <v>660</v>
      </c>
      <c r="J194" s="104"/>
    </row>
    <row r="195" spans="1:10" ht="15.75">
      <c r="A195" s="227" t="s">
        <v>669</v>
      </c>
      <c r="B195" s="228">
        <v>39784</v>
      </c>
      <c r="C195" s="228">
        <v>39818</v>
      </c>
      <c r="D195" s="227">
        <v>1</v>
      </c>
      <c r="E195" s="227" t="s">
        <v>673</v>
      </c>
      <c r="F195" s="229">
        <v>2686.01</v>
      </c>
      <c r="G195" s="227" t="s">
        <v>680</v>
      </c>
      <c r="H195" s="227" t="s">
        <v>618</v>
      </c>
      <c r="I195" s="227" t="s">
        <v>660</v>
      </c>
      <c r="J195" s="104"/>
    </row>
    <row r="196" spans="1:10" ht="15.75">
      <c r="A196" s="227" t="s">
        <v>669</v>
      </c>
      <c r="B196" s="228">
        <v>39784</v>
      </c>
      <c r="C196" s="228">
        <v>39818</v>
      </c>
      <c r="D196" s="227">
        <v>1</v>
      </c>
      <c r="E196" s="227" t="s">
        <v>673</v>
      </c>
      <c r="F196" s="229">
        <v>2686.01</v>
      </c>
      <c r="G196" s="227" t="s">
        <v>681</v>
      </c>
      <c r="H196" s="227" t="s">
        <v>618</v>
      </c>
      <c r="I196" s="227" t="s">
        <v>660</v>
      </c>
      <c r="J196" s="104"/>
    </row>
    <row r="197" spans="1:10" ht="15.75">
      <c r="A197" s="227" t="s">
        <v>669</v>
      </c>
      <c r="B197" s="228">
        <v>39784</v>
      </c>
      <c r="C197" s="228">
        <v>39818</v>
      </c>
      <c r="D197" s="227">
        <v>1</v>
      </c>
      <c r="E197" s="227" t="s">
        <v>673</v>
      </c>
      <c r="F197" s="229">
        <v>2686.01</v>
      </c>
      <c r="G197" s="227" t="s">
        <v>682</v>
      </c>
      <c r="H197" s="227" t="s">
        <v>618</v>
      </c>
      <c r="I197" s="227" t="s">
        <v>660</v>
      </c>
      <c r="J197" s="104"/>
    </row>
    <row r="198" spans="1:10" ht="15.75">
      <c r="A198" s="227" t="s">
        <v>669</v>
      </c>
      <c r="B198" s="228">
        <v>39784</v>
      </c>
      <c r="C198" s="228">
        <v>39818</v>
      </c>
      <c r="D198" s="227">
        <v>1</v>
      </c>
      <c r="E198" s="227" t="s">
        <v>673</v>
      </c>
      <c r="F198" s="229">
        <v>2686.01</v>
      </c>
      <c r="G198" s="227" t="s">
        <v>683</v>
      </c>
      <c r="H198" s="227" t="s">
        <v>618</v>
      </c>
      <c r="I198" s="227" t="s">
        <v>660</v>
      </c>
      <c r="J198" s="104"/>
    </row>
    <row r="199" spans="1:10" ht="15.75">
      <c r="A199" s="227" t="s">
        <v>669</v>
      </c>
      <c r="B199" s="228">
        <v>39784</v>
      </c>
      <c r="C199" s="228">
        <v>39818</v>
      </c>
      <c r="D199" s="227">
        <v>1</v>
      </c>
      <c r="E199" s="227" t="s">
        <v>673</v>
      </c>
      <c r="F199" s="229">
        <v>2686.01</v>
      </c>
      <c r="G199" s="227" t="s">
        <v>684</v>
      </c>
      <c r="H199" s="227" t="s">
        <v>618</v>
      </c>
      <c r="I199" s="227" t="s">
        <v>660</v>
      </c>
      <c r="J199" s="104"/>
    </row>
    <row r="200" spans="1:10" ht="15.75">
      <c r="A200" s="227" t="s">
        <v>669</v>
      </c>
      <c r="B200" s="228">
        <v>39784</v>
      </c>
      <c r="C200" s="228">
        <v>39818</v>
      </c>
      <c r="D200" s="227">
        <v>1</v>
      </c>
      <c r="E200" s="227" t="s">
        <v>673</v>
      </c>
      <c r="F200" s="229">
        <v>2686.01</v>
      </c>
      <c r="G200" s="227" t="s">
        <v>685</v>
      </c>
      <c r="H200" s="227" t="s">
        <v>618</v>
      </c>
      <c r="I200" s="227" t="s">
        <v>660</v>
      </c>
      <c r="J200" s="104"/>
    </row>
    <row r="201" spans="1:10" ht="15.75">
      <c r="A201" s="227" t="s">
        <v>669</v>
      </c>
      <c r="B201" s="228">
        <v>39784</v>
      </c>
      <c r="C201" s="228">
        <v>39818</v>
      </c>
      <c r="D201" s="227">
        <v>1</v>
      </c>
      <c r="E201" s="227" t="s">
        <v>673</v>
      </c>
      <c r="F201" s="229">
        <v>2686.01</v>
      </c>
      <c r="G201" s="227" t="s">
        <v>686</v>
      </c>
      <c r="H201" s="227" t="s">
        <v>618</v>
      </c>
      <c r="I201" s="227" t="s">
        <v>660</v>
      </c>
      <c r="J201" s="104"/>
    </row>
    <row r="202" spans="1:10" ht="15.75">
      <c r="A202" s="227" t="s">
        <v>669</v>
      </c>
      <c r="B202" s="228">
        <v>39784</v>
      </c>
      <c r="C202" s="228">
        <v>39818</v>
      </c>
      <c r="D202" s="227">
        <v>1</v>
      </c>
      <c r="E202" s="227" t="s">
        <v>673</v>
      </c>
      <c r="F202" s="229">
        <v>2686.01</v>
      </c>
      <c r="G202" s="227" t="s">
        <v>687</v>
      </c>
      <c r="H202" s="227" t="s">
        <v>618</v>
      </c>
      <c r="I202" s="227" t="s">
        <v>660</v>
      </c>
      <c r="J202" s="104"/>
    </row>
    <row r="203" spans="1:10" ht="15.75">
      <c r="A203" s="227" t="s">
        <v>669</v>
      </c>
      <c r="B203" s="228">
        <v>39784</v>
      </c>
      <c r="C203" s="228">
        <v>39818</v>
      </c>
      <c r="D203" s="227">
        <v>1</v>
      </c>
      <c r="E203" s="227" t="s">
        <v>673</v>
      </c>
      <c r="F203" s="229">
        <v>2686.01</v>
      </c>
      <c r="G203" s="227" t="s">
        <v>688</v>
      </c>
      <c r="H203" s="227" t="s">
        <v>618</v>
      </c>
      <c r="I203" s="227" t="s">
        <v>660</v>
      </c>
      <c r="J203" s="104"/>
    </row>
    <row r="204" spans="1:10" ht="15.75">
      <c r="A204" s="227" t="s">
        <v>669</v>
      </c>
      <c r="B204" s="228">
        <v>39784</v>
      </c>
      <c r="C204" s="228">
        <v>39818</v>
      </c>
      <c r="D204" s="227">
        <v>1</v>
      </c>
      <c r="E204" s="227" t="s">
        <v>673</v>
      </c>
      <c r="F204" s="229">
        <v>2686.01</v>
      </c>
      <c r="G204" s="227" t="s">
        <v>689</v>
      </c>
      <c r="H204" s="227" t="s">
        <v>618</v>
      </c>
      <c r="I204" s="227" t="s">
        <v>660</v>
      </c>
      <c r="J204" s="104"/>
    </row>
    <row r="205" spans="1:10" ht="15.75">
      <c r="A205" s="227" t="s">
        <v>669</v>
      </c>
      <c r="B205" s="228">
        <v>39784</v>
      </c>
      <c r="C205" s="228">
        <v>39818</v>
      </c>
      <c r="D205" s="227">
        <v>1</v>
      </c>
      <c r="E205" s="227" t="s">
        <v>673</v>
      </c>
      <c r="F205" s="229">
        <v>2686.01</v>
      </c>
      <c r="G205" s="227" t="s">
        <v>690</v>
      </c>
      <c r="H205" s="227" t="s">
        <v>618</v>
      </c>
      <c r="I205" s="227" t="s">
        <v>660</v>
      </c>
      <c r="J205" s="104"/>
    </row>
    <row r="206" spans="1:10" ht="15.75">
      <c r="A206" s="227" t="s">
        <v>669</v>
      </c>
      <c r="B206" s="228">
        <v>39784</v>
      </c>
      <c r="C206" s="228">
        <v>39818</v>
      </c>
      <c r="D206" s="227">
        <v>1</v>
      </c>
      <c r="E206" s="227" t="s">
        <v>673</v>
      </c>
      <c r="F206" s="229">
        <v>2686.01</v>
      </c>
      <c r="G206" s="227" t="s">
        <v>691</v>
      </c>
      <c r="H206" s="227" t="s">
        <v>618</v>
      </c>
      <c r="I206" s="227" t="s">
        <v>660</v>
      </c>
      <c r="J206" s="104"/>
    </row>
    <row r="207" spans="1:10" ht="15.75">
      <c r="A207" s="227" t="s">
        <v>692</v>
      </c>
      <c r="B207" s="228">
        <v>39435</v>
      </c>
      <c r="C207" s="228">
        <v>39708</v>
      </c>
      <c r="D207" s="227">
        <v>2</v>
      </c>
      <c r="E207" s="227" t="s">
        <v>693</v>
      </c>
      <c r="F207" s="229">
        <v>363.01</v>
      </c>
      <c r="G207" s="227"/>
      <c r="H207" s="227"/>
      <c r="I207" s="227"/>
      <c r="J207" s="104"/>
    </row>
    <row r="208" spans="1:10" ht="15.75">
      <c r="A208" s="227" t="s">
        <v>692</v>
      </c>
      <c r="B208" s="228">
        <v>39435</v>
      </c>
      <c r="C208" s="228">
        <v>39708</v>
      </c>
      <c r="D208" s="227">
        <v>2</v>
      </c>
      <c r="E208" s="227" t="s">
        <v>694</v>
      </c>
      <c r="F208" s="229">
        <v>2004.51</v>
      </c>
      <c r="G208" s="227"/>
      <c r="H208" s="227"/>
      <c r="I208" s="227"/>
      <c r="J208" s="104"/>
    </row>
    <row r="209" spans="1:10" ht="15.75">
      <c r="A209" s="227" t="s">
        <v>695</v>
      </c>
      <c r="B209" s="228">
        <v>40044</v>
      </c>
      <c r="C209" s="228">
        <v>40058</v>
      </c>
      <c r="D209" s="227">
        <v>1</v>
      </c>
      <c r="E209" s="227" t="s">
        <v>696</v>
      </c>
      <c r="F209" s="229">
        <v>2849.897777777778</v>
      </c>
      <c r="G209" s="227">
        <v>27582</v>
      </c>
      <c r="H209" s="227" t="s">
        <v>697</v>
      </c>
      <c r="I209" s="227" t="s">
        <v>660</v>
      </c>
      <c r="J209" s="104"/>
    </row>
    <row r="210" spans="1:10" ht="15.75">
      <c r="A210" s="227" t="s">
        <v>695</v>
      </c>
      <c r="B210" s="228">
        <v>40044</v>
      </c>
      <c r="C210" s="228">
        <v>40058</v>
      </c>
      <c r="D210" s="227">
        <v>1</v>
      </c>
      <c r="E210" s="227" t="s">
        <v>696</v>
      </c>
      <c r="F210" s="229">
        <v>2849.897777777778</v>
      </c>
      <c r="G210" s="227">
        <v>27583</v>
      </c>
      <c r="H210" s="227" t="s">
        <v>698</v>
      </c>
      <c r="I210" s="227" t="s">
        <v>660</v>
      </c>
      <c r="J210" s="104"/>
    </row>
    <row r="211" spans="1:10" ht="31.5">
      <c r="A211" s="227" t="s">
        <v>695</v>
      </c>
      <c r="B211" s="228">
        <v>40044</v>
      </c>
      <c r="C211" s="228">
        <v>40058</v>
      </c>
      <c r="D211" s="227">
        <v>1</v>
      </c>
      <c r="E211" s="227" t="s">
        <v>696</v>
      </c>
      <c r="F211" s="229">
        <v>2849.89777777778</v>
      </c>
      <c r="G211" s="227">
        <v>27584</v>
      </c>
      <c r="H211" s="227" t="s">
        <v>699</v>
      </c>
      <c r="I211" s="227" t="s">
        <v>660</v>
      </c>
      <c r="J211" s="104"/>
    </row>
    <row r="212" spans="1:10" ht="15.75">
      <c r="A212" s="227" t="s">
        <v>695</v>
      </c>
      <c r="B212" s="228">
        <v>40044</v>
      </c>
      <c r="C212" s="228">
        <v>40058</v>
      </c>
      <c r="D212" s="227">
        <v>1</v>
      </c>
      <c r="E212" s="227" t="s">
        <v>696</v>
      </c>
      <c r="F212" s="229">
        <v>2849.89777777778</v>
      </c>
      <c r="G212" s="227">
        <v>27585</v>
      </c>
      <c r="H212" s="227" t="s">
        <v>615</v>
      </c>
      <c r="I212" s="227" t="s">
        <v>660</v>
      </c>
      <c r="J212" s="104"/>
    </row>
    <row r="213" spans="1:10" ht="31.5">
      <c r="A213" s="227" t="s">
        <v>695</v>
      </c>
      <c r="B213" s="228">
        <v>40044</v>
      </c>
      <c r="C213" s="228">
        <v>40058</v>
      </c>
      <c r="D213" s="227">
        <v>1</v>
      </c>
      <c r="E213" s="227" t="s">
        <v>696</v>
      </c>
      <c r="F213" s="229">
        <v>2849.89777777778</v>
      </c>
      <c r="G213" s="227">
        <v>27586</v>
      </c>
      <c r="H213" s="227" t="s">
        <v>700</v>
      </c>
      <c r="I213" s="227" t="s">
        <v>660</v>
      </c>
      <c r="J213" s="104"/>
    </row>
    <row r="214" spans="1:10" ht="31.5">
      <c r="A214" s="227" t="s">
        <v>695</v>
      </c>
      <c r="B214" s="228">
        <v>40044</v>
      </c>
      <c r="C214" s="228">
        <v>40058</v>
      </c>
      <c r="D214" s="227">
        <v>1</v>
      </c>
      <c r="E214" s="227" t="s">
        <v>696</v>
      </c>
      <c r="F214" s="229">
        <v>2849.89777777778</v>
      </c>
      <c r="G214" s="227">
        <v>27587</v>
      </c>
      <c r="H214" s="227" t="s">
        <v>701</v>
      </c>
      <c r="I214" s="227" t="s">
        <v>660</v>
      </c>
      <c r="J214" s="104"/>
    </row>
    <row r="215" spans="1:10" ht="15.75">
      <c r="A215" s="227" t="s">
        <v>695</v>
      </c>
      <c r="B215" s="228">
        <v>40044</v>
      </c>
      <c r="C215" s="228">
        <v>40058</v>
      </c>
      <c r="D215" s="227">
        <v>1</v>
      </c>
      <c r="E215" s="227" t="s">
        <v>696</v>
      </c>
      <c r="F215" s="229">
        <v>2849.89777777778</v>
      </c>
      <c r="G215" s="227">
        <v>27588</v>
      </c>
      <c r="H215" s="227" t="s">
        <v>702</v>
      </c>
      <c r="I215" s="227" t="s">
        <v>660</v>
      </c>
      <c r="J215" s="104"/>
    </row>
    <row r="216" spans="1:10" ht="31.5">
      <c r="A216" s="227" t="s">
        <v>695</v>
      </c>
      <c r="B216" s="228">
        <v>40044</v>
      </c>
      <c r="C216" s="228">
        <v>40058</v>
      </c>
      <c r="D216" s="227">
        <v>1</v>
      </c>
      <c r="E216" s="227" t="s">
        <v>696</v>
      </c>
      <c r="F216" s="229">
        <v>2849.89777777778</v>
      </c>
      <c r="G216" s="227">
        <v>27589</v>
      </c>
      <c r="H216" s="227" t="s">
        <v>703</v>
      </c>
      <c r="I216" s="227" t="s">
        <v>660</v>
      </c>
      <c r="J216" s="104"/>
    </row>
    <row r="217" spans="1:10" ht="15.75">
      <c r="A217" s="227" t="s">
        <v>695</v>
      </c>
      <c r="B217" s="228">
        <v>40044</v>
      </c>
      <c r="C217" s="228">
        <v>40058</v>
      </c>
      <c r="D217" s="227">
        <v>1</v>
      </c>
      <c r="E217" s="227" t="s">
        <v>696</v>
      </c>
      <c r="F217" s="229">
        <v>2849.89777777778</v>
      </c>
      <c r="G217" s="227">
        <v>27590</v>
      </c>
      <c r="H217" s="227" t="s">
        <v>704</v>
      </c>
      <c r="I217" s="227" t="s">
        <v>660</v>
      </c>
      <c r="J217" s="104"/>
    </row>
    <row r="218" spans="1:10" ht="15.75">
      <c r="A218" s="227" t="s">
        <v>695</v>
      </c>
      <c r="B218" s="228">
        <v>40044</v>
      </c>
      <c r="C218" s="228">
        <v>40058</v>
      </c>
      <c r="D218" s="227">
        <v>1</v>
      </c>
      <c r="E218" s="227" t="s">
        <v>696</v>
      </c>
      <c r="F218" s="229">
        <v>2849.89777777778</v>
      </c>
      <c r="G218" s="227">
        <v>27591</v>
      </c>
      <c r="H218" s="227" t="s">
        <v>705</v>
      </c>
      <c r="I218" s="227" t="s">
        <v>660</v>
      </c>
      <c r="J218" s="104"/>
    </row>
    <row r="219" spans="1:10" ht="47.25">
      <c r="A219" s="227" t="s">
        <v>695</v>
      </c>
      <c r="B219" s="228">
        <v>40044</v>
      </c>
      <c r="C219" s="228">
        <v>40058</v>
      </c>
      <c r="D219" s="227">
        <v>1</v>
      </c>
      <c r="E219" s="227" t="s">
        <v>696</v>
      </c>
      <c r="F219" s="229">
        <v>2849.89777777778</v>
      </c>
      <c r="G219" s="227">
        <v>27592</v>
      </c>
      <c r="H219" s="227" t="s">
        <v>706</v>
      </c>
      <c r="I219" s="227" t="s">
        <v>660</v>
      </c>
      <c r="J219" s="104"/>
    </row>
    <row r="220" spans="1:10" ht="31.5">
      <c r="A220" s="227" t="s">
        <v>695</v>
      </c>
      <c r="B220" s="228">
        <v>40044</v>
      </c>
      <c r="C220" s="228">
        <v>40058</v>
      </c>
      <c r="D220" s="227">
        <v>1</v>
      </c>
      <c r="E220" s="227" t="s">
        <v>696</v>
      </c>
      <c r="F220" s="229">
        <v>2849.89777777778</v>
      </c>
      <c r="G220" s="227">
        <v>27593</v>
      </c>
      <c r="H220" s="227" t="s">
        <v>707</v>
      </c>
      <c r="I220" s="227" t="s">
        <v>660</v>
      </c>
      <c r="J220" s="104"/>
    </row>
    <row r="221" spans="1:10" ht="31.5">
      <c r="A221" s="227" t="s">
        <v>695</v>
      </c>
      <c r="B221" s="228">
        <v>40044</v>
      </c>
      <c r="C221" s="228">
        <v>40058</v>
      </c>
      <c r="D221" s="227">
        <v>1</v>
      </c>
      <c r="E221" s="227" t="s">
        <v>696</v>
      </c>
      <c r="F221" s="229">
        <v>2849.89777777778</v>
      </c>
      <c r="G221" s="227">
        <v>27594</v>
      </c>
      <c r="H221" s="227" t="s">
        <v>708</v>
      </c>
      <c r="I221" s="227" t="s">
        <v>660</v>
      </c>
      <c r="J221" s="104"/>
    </row>
    <row r="222" spans="1:10" ht="31.5">
      <c r="A222" s="227" t="s">
        <v>695</v>
      </c>
      <c r="B222" s="228">
        <v>40044</v>
      </c>
      <c r="C222" s="228">
        <v>40058</v>
      </c>
      <c r="D222" s="227">
        <v>1</v>
      </c>
      <c r="E222" s="227" t="s">
        <v>696</v>
      </c>
      <c r="F222" s="229">
        <v>2849.89777777778</v>
      </c>
      <c r="G222" s="227">
        <v>27595</v>
      </c>
      <c r="H222" s="227" t="s">
        <v>709</v>
      </c>
      <c r="I222" s="227" t="s">
        <v>660</v>
      </c>
      <c r="J222" s="104"/>
    </row>
    <row r="223" spans="1:10" ht="15.75">
      <c r="A223" s="227" t="s">
        <v>695</v>
      </c>
      <c r="B223" s="228">
        <v>40044</v>
      </c>
      <c r="C223" s="228">
        <v>40058</v>
      </c>
      <c r="D223" s="227">
        <v>1</v>
      </c>
      <c r="E223" s="227" t="s">
        <v>696</v>
      </c>
      <c r="F223" s="229">
        <v>2849.89777777778</v>
      </c>
      <c r="G223" s="227">
        <v>27596</v>
      </c>
      <c r="H223" s="227" t="s">
        <v>697</v>
      </c>
      <c r="I223" s="227" t="s">
        <v>660</v>
      </c>
      <c r="J223" s="104"/>
    </row>
    <row r="224" spans="1:10" ht="31.5">
      <c r="A224" s="227" t="s">
        <v>695</v>
      </c>
      <c r="B224" s="228">
        <v>40044</v>
      </c>
      <c r="C224" s="228">
        <v>40058</v>
      </c>
      <c r="D224" s="227">
        <v>1</v>
      </c>
      <c r="E224" s="227" t="s">
        <v>696</v>
      </c>
      <c r="F224" s="229">
        <v>2849.89777777778</v>
      </c>
      <c r="G224" s="227">
        <v>27597</v>
      </c>
      <c r="H224" s="227" t="s">
        <v>710</v>
      </c>
      <c r="I224" s="227" t="s">
        <v>660</v>
      </c>
      <c r="J224" s="104"/>
    </row>
    <row r="225" spans="1:10" ht="15.75">
      <c r="A225" s="227" t="s">
        <v>695</v>
      </c>
      <c r="B225" s="228">
        <v>40044</v>
      </c>
      <c r="C225" s="228">
        <v>40058</v>
      </c>
      <c r="D225" s="227">
        <v>1</v>
      </c>
      <c r="E225" s="227" t="s">
        <v>696</v>
      </c>
      <c r="F225" s="229">
        <v>2849.89777777778</v>
      </c>
      <c r="G225" s="227">
        <v>27598</v>
      </c>
      <c r="H225" s="227" t="s">
        <v>711</v>
      </c>
      <c r="I225" s="227" t="s">
        <v>660</v>
      </c>
      <c r="J225" s="104"/>
    </row>
    <row r="226" spans="1:10" ht="15.75">
      <c r="A226" s="227" t="s">
        <v>695</v>
      </c>
      <c r="B226" s="228">
        <v>40044</v>
      </c>
      <c r="C226" s="228">
        <v>40058</v>
      </c>
      <c r="D226" s="227">
        <v>1</v>
      </c>
      <c r="E226" s="227" t="s">
        <v>696</v>
      </c>
      <c r="F226" s="229">
        <v>2849.89777777778</v>
      </c>
      <c r="G226" s="227">
        <v>27599</v>
      </c>
      <c r="H226" s="227" t="s">
        <v>712</v>
      </c>
      <c r="I226" s="227" t="s">
        <v>660</v>
      </c>
      <c r="J226" s="104"/>
    </row>
    <row r="227" spans="1:10" ht="15.75">
      <c r="A227" s="227" t="s">
        <v>695</v>
      </c>
      <c r="B227" s="228">
        <v>40044</v>
      </c>
      <c r="C227" s="228">
        <v>40058</v>
      </c>
      <c r="D227" s="227">
        <v>1</v>
      </c>
      <c r="E227" s="227" t="s">
        <v>696</v>
      </c>
      <c r="F227" s="229">
        <v>2849.89777777778</v>
      </c>
      <c r="G227" s="227">
        <v>27600</v>
      </c>
      <c r="H227" s="227" t="s">
        <v>713</v>
      </c>
      <c r="I227" s="227" t="s">
        <v>660</v>
      </c>
      <c r="J227" s="104"/>
    </row>
    <row r="228" spans="1:10" ht="31.5">
      <c r="A228" s="227" t="s">
        <v>695</v>
      </c>
      <c r="B228" s="228">
        <v>40044</v>
      </c>
      <c r="C228" s="228">
        <v>40058</v>
      </c>
      <c r="D228" s="227">
        <v>1</v>
      </c>
      <c r="E228" s="227" t="s">
        <v>696</v>
      </c>
      <c r="F228" s="229">
        <v>2849.89777777778</v>
      </c>
      <c r="G228" s="227">
        <v>27601</v>
      </c>
      <c r="H228" s="227" t="s">
        <v>714</v>
      </c>
      <c r="I228" s="227" t="s">
        <v>660</v>
      </c>
      <c r="J228" s="104"/>
    </row>
    <row r="229" spans="1:10" ht="15.75">
      <c r="A229" s="227" t="s">
        <v>695</v>
      </c>
      <c r="B229" s="228">
        <v>40044</v>
      </c>
      <c r="C229" s="228">
        <v>40058</v>
      </c>
      <c r="D229" s="227">
        <v>1</v>
      </c>
      <c r="E229" s="227" t="s">
        <v>696</v>
      </c>
      <c r="F229" s="229">
        <v>2849.89777777778</v>
      </c>
      <c r="G229" s="227">
        <v>27602</v>
      </c>
      <c r="H229" s="227" t="s">
        <v>715</v>
      </c>
      <c r="I229" s="227" t="s">
        <v>660</v>
      </c>
      <c r="J229" s="104"/>
    </row>
    <row r="230" spans="1:10" ht="15.75">
      <c r="A230" s="227" t="s">
        <v>695</v>
      </c>
      <c r="B230" s="228">
        <v>40044</v>
      </c>
      <c r="C230" s="228">
        <v>40058</v>
      </c>
      <c r="D230" s="227">
        <v>1</v>
      </c>
      <c r="E230" s="227" t="s">
        <v>696</v>
      </c>
      <c r="F230" s="229">
        <v>2849.89777777778</v>
      </c>
      <c r="G230" s="227">
        <v>27603</v>
      </c>
      <c r="H230" s="227" t="s">
        <v>716</v>
      </c>
      <c r="I230" s="227" t="s">
        <v>660</v>
      </c>
      <c r="J230" s="104"/>
    </row>
    <row r="231" spans="1:10" ht="15.75">
      <c r="A231" s="227" t="s">
        <v>695</v>
      </c>
      <c r="B231" s="228">
        <v>40044</v>
      </c>
      <c r="C231" s="228">
        <v>40058</v>
      </c>
      <c r="D231" s="227">
        <v>1</v>
      </c>
      <c r="E231" s="227" t="s">
        <v>696</v>
      </c>
      <c r="F231" s="229">
        <v>2849.89777777778</v>
      </c>
      <c r="G231" s="227">
        <v>27604</v>
      </c>
      <c r="H231" s="227" t="s">
        <v>717</v>
      </c>
      <c r="I231" s="227" t="s">
        <v>660</v>
      </c>
      <c r="J231" s="104"/>
    </row>
    <row r="232" spans="1:10" ht="15.75">
      <c r="A232" s="227" t="s">
        <v>695</v>
      </c>
      <c r="B232" s="228">
        <v>40044</v>
      </c>
      <c r="C232" s="228">
        <v>40058</v>
      </c>
      <c r="D232" s="227">
        <v>1</v>
      </c>
      <c r="E232" s="227" t="s">
        <v>696</v>
      </c>
      <c r="F232" s="229">
        <v>2849.89777777778</v>
      </c>
      <c r="G232" s="227">
        <v>27605</v>
      </c>
      <c r="H232" s="227" t="s">
        <v>615</v>
      </c>
      <c r="I232" s="227" t="s">
        <v>660</v>
      </c>
      <c r="J232" s="104"/>
    </row>
    <row r="233" spans="1:10" ht="31.5">
      <c r="A233" s="227" t="s">
        <v>695</v>
      </c>
      <c r="B233" s="228">
        <v>40044</v>
      </c>
      <c r="C233" s="228">
        <v>40058</v>
      </c>
      <c r="D233" s="227">
        <v>1</v>
      </c>
      <c r="E233" s="227" t="s">
        <v>696</v>
      </c>
      <c r="F233" s="229">
        <v>2849.89777777778</v>
      </c>
      <c r="G233" s="227">
        <v>27606</v>
      </c>
      <c r="H233" s="227" t="s">
        <v>718</v>
      </c>
      <c r="I233" s="227" t="s">
        <v>660</v>
      </c>
      <c r="J233" s="104"/>
    </row>
    <row r="234" spans="1:10" ht="15.75">
      <c r="A234" s="227" t="s">
        <v>695</v>
      </c>
      <c r="B234" s="228">
        <v>40044</v>
      </c>
      <c r="C234" s="228">
        <v>40058</v>
      </c>
      <c r="D234" s="227">
        <v>1</v>
      </c>
      <c r="E234" s="227" t="s">
        <v>696</v>
      </c>
      <c r="F234" s="229">
        <v>2849.89777777778</v>
      </c>
      <c r="G234" s="227">
        <v>27607</v>
      </c>
      <c r="H234" s="227" t="s">
        <v>615</v>
      </c>
      <c r="I234" s="227" t="s">
        <v>660</v>
      </c>
      <c r="J234" s="104"/>
    </row>
    <row r="235" spans="1:10" ht="31.5">
      <c r="A235" s="227" t="s">
        <v>695</v>
      </c>
      <c r="B235" s="228">
        <v>40044</v>
      </c>
      <c r="C235" s="228">
        <v>40058</v>
      </c>
      <c r="D235" s="227">
        <v>1</v>
      </c>
      <c r="E235" s="227" t="s">
        <v>696</v>
      </c>
      <c r="F235" s="229">
        <v>2849.89777777778</v>
      </c>
      <c r="G235" s="227">
        <v>27608</v>
      </c>
      <c r="H235" s="227" t="s">
        <v>719</v>
      </c>
      <c r="I235" s="227" t="s">
        <v>660</v>
      </c>
      <c r="J235" s="104"/>
    </row>
    <row r="236" spans="1:10" ht="15.75">
      <c r="A236" s="227" t="s">
        <v>695</v>
      </c>
      <c r="B236" s="228">
        <v>40044</v>
      </c>
      <c r="C236" s="228">
        <v>40058</v>
      </c>
      <c r="D236" s="227">
        <v>1</v>
      </c>
      <c r="E236" s="227" t="s">
        <v>696</v>
      </c>
      <c r="F236" s="229">
        <v>2849.89777777778</v>
      </c>
      <c r="G236" s="227">
        <v>27609</v>
      </c>
      <c r="H236" s="227" t="s">
        <v>615</v>
      </c>
      <c r="I236" s="227" t="s">
        <v>660</v>
      </c>
      <c r="J236" s="104"/>
    </row>
    <row r="237" spans="1:10" ht="31.5">
      <c r="A237" s="227" t="s">
        <v>695</v>
      </c>
      <c r="B237" s="228">
        <v>40044</v>
      </c>
      <c r="C237" s="228">
        <v>40058</v>
      </c>
      <c r="D237" s="227">
        <v>1</v>
      </c>
      <c r="E237" s="227" t="s">
        <v>696</v>
      </c>
      <c r="F237" s="229">
        <v>2849.89777777778</v>
      </c>
      <c r="G237" s="227">
        <v>27610</v>
      </c>
      <c r="H237" s="227" t="s">
        <v>720</v>
      </c>
      <c r="I237" s="227" t="s">
        <v>660</v>
      </c>
      <c r="J237" s="104"/>
    </row>
    <row r="238" spans="1:10" ht="31.5">
      <c r="A238" s="227" t="s">
        <v>695</v>
      </c>
      <c r="B238" s="228">
        <v>40044</v>
      </c>
      <c r="C238" s="228">
        <v>40058</v>
      </c>
      <c r="D238" s="227">
        <v>1</v>
      </c>
      <c r="E238" s="227" t="s">
        <v>696</v>
      </c>
      <c r="F238" s="229">
        <v>2849.89777777778</v>
      </c>
      <c r="G238" s="227">
        <v>27611</v>
      </c>
      <c r="H238" s="227" t="s">
        <v>721</v>
      </c>
      <c r="I238" s="227" t="s">
        <v>660</v>
      </c>
      <c r="J238" s="104"/>
    </row>
    <row r="239" spans="1:10" ht="15.75">
      <c r="A239" s="227" t="s">
        <v>695</v>
      </c>
      <c r="B239" s="228">
        <v>40044</v>
      </c>
      <c r="C239" s="228">
        <v>40058</v>
      </c>
      <c r="D239" s="227">
        <v>1</v>
      </c>
      <c r="E239" s="227" t="s">
        <v>696</v>
      </c>
      <c r="F239" s="229">
        <v>2849.89777777778</v>
      </c>
      <c r="G239" s="227">
        <v>27612</v>
      </c>
      <c r="H239" s="227" t="s">
        <v>722</v>
      </c>
      <c r="I239" s="227" t="s">
        <v>660</v>
      </c>
      <c r="J239" s="104"/>
    </row>
    <row r="240" spans="1:10" ht="15.75">
      <c r="A240" s="227" t="s">
        <v>695</v>
      </c>
      <c r="B240" s="228">
        <v>40044</v>
      </c>
      <c r="C240" s="228">
        <v>40058</v>
      </c>
      <c r="D240" s="227">
        <v>1</v>
      </c>
      <c r="E240" s="227" t="s">
        <v>696</v>
      </c>
      <c r="F240" s="229">
        <v>2849.89777777778</v>
      </c>
      <c r="G240" s="227">
        <v>27613</v>
      </c>
      <c r="H240" s="227" t="s">
        <v>723</v>
      </c>
      <c r="I240" s="227" t="s">
        <v>660</v>
      </c>
      <c r="J240" s="104"/>
    </row>
    <row r="241" spans="1:10" ht="15.75">
      <c r="A241" s="227" t="s">
        <v>695</v>
      </c>
      <c r="B241" s="228">
        <v>40044</v>
      </c>
      <c r="C241" s="228">
        <v>40058</v>
      </c>
      <c r="D241" s="227">
        <v>1</v>
      </c>
      <c r="E241" s="227" t="s">
        <v>696</v>
      </c>
      <c r="F241" s="229">
        <v>2849.89777777778</v>
      </c>
      <c r="G241" s="227">
        <v>27614</v>
      </c>
      <c r="H241" s="227" t="s">
        <v>724</v>
      </c>
      <c r="I241" s="227" t="s">
        <v>660</v>
      </c>
      <c r="J241" s="104"/>
    </row>
    <row r="242" spans="1:10" ht="15.75">
      <c r="A242" s="227" t="s">
        <v>695</v>
      </c>
      <c r="B242" s="228">
        <v>40044</v>
      </c>
      <c r="C242" s="228">
        <v>40058</v>
      </c>
      <c r="D242" s="227">
        <v>1</v>
      </c>
      <c r="E242" s="227" t="s">
        <v>696</v>
      </c>
      <c r="F242" s="229">
        <v>2849.89777777778</v>
      </c>
      <c r="G242" s="227">
        <v>27615</v>
      </c>
      <c r="H242" s="227" t="s">
        <v>725</v>
      </c>
      <c r="I242" s="227" t="s">
        <v>660</v>
      </c>
      <c r="J242" s="104"/>
    </row>
    <row r="243" spans="1:10" ht="15.75">
      <c r="A243" s="227" t="s">
        <v>695</v>
      </c>
      <c r="B243" s="228">
        <v>40044</v>
      </c>
      <c r="C243" s="228">
        <v>40058</v>
      </c>
      <c r="D243" s="227">
        <v>1</v>
      </c>
      <c r="E243" s="227" t="s">
        <v>696</v>
      </c>
      <c r="F243" s="229">
        <v>2849.89777777778</v>
      </c>
      <c r="G243" s="227">
        <v>27616</v>
      </c>
      <c r="H243" s="227" t="s">
        <v>726</v>
      </c>
      <c r="I243" s="227" t="s">
        <v>660</v>
      </c>
      <c r="J243" s="104"/>
    </row>
    <row r="244" spans="1:10" ht="15.75">
      <c r="A244" s="227" t="s">
        <v>695</v>
      </c>
      <c r="B244" s="228">
        <v>40044</v>
      </c>
      <c r="C244" s="228">
        <v>40058</v>
      </c>
      <c r="D244" s="227">
        <v>1</v>
      </c>
      <c r="E244" s="227" t="s">
        <v>696</v>
      </c>
      <c r="F244" s="229">
        <v>2849.89777777778</v>
      </c>
      <c r="G244" s="227">
        <v>27617</v>
      </c>
      <c r="H244" s="227" t="s">
        <v>727</v>
      </c>
      <c r="I244" s="227" t="s">
        <v>660</v>
      </c>
      <c r="J244" s="104"/>
    </row>
    <row r="245" spans="1:10" ht="15.75">
      <c r="A245" s="227" t="s">
        <v>728</v>
      </c>
      <c r="B245" s="228">
        <v>40350</v>
      </c>
      <c r="C245" s="228">
        <v>40371</v>
      </c>
      <c r="D245" s="227">
        <v>1</v>
      </c>
      <c r="E245" s="227" t="s">
        <v>729</v>
      </c>
      <c r="F245" s="229">
        <v>59455</v>
      </c>
      <c r="G245" s="227">
        <v>28296</v>
      </c>
      <c r="H245" s="227" t="s">
        <v>666</v>
      </c>
      <c r="I245" s="227" t="s">
        <v>660</v>
      </c>
      <c r="J245" s="104"/>
    </row>
    <row r="246" spans="1:10" ht="15.75">
      <c r="A246" s="227" t="s">
        <v>728</v>
      </c>
      <c r="B246" s="228">
        <v>40350</v>
      </c>
      <c r="C246" s="228">
        <v>40371</v>
      </c>
      <c r="D246" s="227">
        <v>1</v>
      </c>
      <c r="E246" s="227" t="s">
        <v>729</v>
      </c>
      <c r="F246" s="229">
        <v>59455</v>
      </c>
      <c r="G246" s="227">
        <v>28297</v>
      </c>
      <c r="H246" s="227" t="s">
        <v>666</v>
      </c>
      <c r="I246" s="227" t="s">
        <v>660</v>
      </c>
      <c r="J246" s="104"/>
    </row>
    <row r="247" spans="1:10" ht="47.25">
      <c r="A247" s="227" t="s">
        <v>730</v>
      </c>
      <c r="B247" s="228">
        <v>40378</v>
      </c>
      <c r="C247" s="228">
        <v>40430</v>
      </c>
      <c r="D247" s="227">
        <v>1</v>
      </c>
      <c r="E247" s="227" t="s">
        <v>731</v>
      </c>
      <c r="F247" s="229">
        <v>1716.9965714285713</v>
      </c>
      <c r="G247" s="227">
        <v>28365</v>
      </c>
      <c r="H247" s="227" t="s">
        <v>732</v>
      </c>
      <c r="I247" s="227" t="s">
        <v>660</v>
      </c>
      <c r="J247" s="104"/>
    </row>
    <row r="248" spans="1:10" ht="15.75">
      <c r="A248" s="227" t="s">
        <v>730</v>
      </c>
      <c r="B248" s="228">
        <v>40378</v>
      </c>
      <c r="C248" s="228">
        <v>40430</v>
      </c>
      <c r="D248" s="227">
        <v>1</v>
      </c>
      <c r="E248" s="227" t="s">
        <v>731</v>
      </c>
      <c r="F248" s="229">
        <v>1716.9965714285713</v>
      </c>
      <c r="G248" s="227">
        <v>28366</v>
      </c>
      <c r="H248" s="227" t="s">
        <v>733</v>
      </c>
      <c r="I248" s="227" t="s">
        <v>660</v>
      </c>
      <c r="J248" s="104"/>
    </row>
    <row r="249" spans="1:10" ht="31.5">
      <c r="A249" s="227" t="s">
        <v>730</v>
      </c>
      <c r="B249" s="228">
        <v>40378</v>
      </c>
      <c r="C249" s="228">
        <v>40430</v>
      </c>
      <c r="D249" s="227">
        <v>1</v>
      </c>
      <c r="E249" s="227" t="s">
        <v>731</v>
      </c>
      <c r="F249" s="229">
        <v>1716.99657142857</v>
      </c>
      <c r="G249" s="227">
        <v>28367</v>
      </c>
      <c r="H249" s="227" t="s">
        <v>734</v>
      </c>
      <c r="I249" s="227" t="s">
        <v>660</v>
      </c>
      <c r="J249" s="104"/>
    </row>
    <row r="250" spans="1:10" ht="31.5">
      <c r="A250" s="227" t="s">
        <v>730</v>
      </c>
      <c r="B250" s="228">
        <v>40378</v>
      </c>
      <c r="C250" s="228">
        <v>40430</v>
      </c>
      <c r="D250" s="227">
        <v>1</v>
      </c>
      <c r="E250" s="227" t="s">
        <v>731</v>
      </c>
      <c r="F250" s="229">
        <v>1716.99657142857</v>
      </c>
      <c r="G250" s="227">
        <v>28368</v>
      </c>
      <c r="H250" s="227" t="s">
        <v>734</v>
      </c>
      <c r="I250" s="227" t="s">
        <v>660</v>
      </c>
      <c r="J250" s="104"/>
    </row>
    <row r="251" spans="1:10" ht="31.5">
      <c r="A251" s="227" t="s">
        <v>730</v>
      </c>
      <c r="B251" s="228">
        <v>40378</v>
      </c>
      <c r="C251" s="228">
        <v>40430</v>
      </c>
      <c r="D251" s="227">
        <v>1</v>
      </c>
      <c r="E251" s="227" t="s">
        <v>731</v>
      </c>
      <c r="F251" s="229">
        <v>1716.99657142857</v>
      </c>
      <c r="G251" s="227">
        <v>28369</v>
      </c>
      <c r="H251" s="227" t="s">
        <v>735</v>
      </c>
      <c r="I251" s="227" t="s">
        <v>660</v>
      </c>
      <c r="J251" s="104"/>
    </row>
    <row r="252" spans="1:10" ht="31.5">
      <c r="A252" s="227" t="s">
        <v>730</v>
      </c>
      <c r="B252" s="228">
        <v>40378</v>
      </c>
      <c r="C252" s="228">
        <v>40430</v>
      </c>
      <c r="D252" s="227">
        <v>1</v>
      </c>
      <c r="E252" s="227" t="s">
        <v>731</v>
      </c>
      <c r="F252" s="229">
        <v>1716.99657142857</v>
      </c>
      <c r="G252" s="227">
        <v>28370</v>
      </c>
      <c r="H252" s="227" t="s">
        <v>736</v>
      </c>
      <c r="I252" s="227" t="s">
        <v>660</v>
      </c>
      <c r="J252" s="104"/>
    </row>
    <row r="253" spans="1:10" ht="31.5">
      <c r="A253" s="227" t="s">
        <v>730</v>
      </c>
      <c r="B253" s="228">
        <v>40378</v>
      </c>
      <c r="C253" s="228">
        <v>40430</v>
      </c>
      <c r="D253" s="227">
        <v>1</v>
      </c>
      <c r="E253" s="227" t="s">
        <v>731</v>
      </c>
      <c r="F253" s="229">
        <v>1716.99657142857</v>
      </c>
      <c r="G253" s="227">
        <v>28371</v>
      </c>
      <c r="H253" s="227" t="s">
        <v>737</v>
      </c>
      <c r="I253" s="227" t="s">
        <v>660</v>
      </c>
      <c r="J253" s="104"/>
    </row>
    <row r="254" spans="1:10" ht="31.5">
      <c r="A254" s="227" t="s">
        <v>730</v>
      </c>
      <c r="B254" s="228">
        <v>40378</v>
      </c>
      <c r="C254" s="228">
        <v>40430</v>
      </c>
      <c r="D254" s="227">
        <v>1</v>
      </c>
      <c r="E254" s="227" t="s">
        <v>731</v>
      </c>
      <c r="F254" s="229">
        <v>1716.99657142857</v>
      </c>
      <c r="G254" s="227">
        <v>28372</v>
      </c>
      <c r="H254" s="227" t="s">
        <v>710</v>
      </c>
      <c r="I254" s="227" t="s">
        <v>660</v>
      </c>
      <c r="J254" s="104"/>
    </row>
    <row r="255" spans="1:10" ht="31.5">
      <c r="A255" s="227" t="s">
        <v>730</v>
      </c>
      <c r="B255" s="228">
        <v>40378</v>
      </c>
      <c r="C255" s="228">
        <v>40430</v>
      </c>
      <c r="D255" s="227">
        <v>1</v>
      </c>
      <c r="E255" s="227" t="s">
        <v>731</v>
      </c>
      <c r="F255" s="229">
        <v>1716.99657142857</v>
      </c>
      <c r="G255" s="227">
        <v>28373</v>
      </c>
      <c r="H255" s="227" t="s">
        <v>736</v>
      </c>
      <c r="I255" s="227" t="s">
        <v>660</v>
      </c>
      <c r="J255" s="104"/>
    </row>
    <row r="256" spans="1:10" ht="31.5">
      <c r="A256" s="227" t="s">
        <v>730</v>
      </c>
      <c r="B256" s="228">
        <v>40378</v>
      </c>
      <c r="C256" s="228">
        <v>40430</v>
      </c>
      <c r="D256" s="227">
        <v>1</v>
      </c>
      <c r="E256" s="227" t="s">
        <v>731</v>
      </c>
      <c r="F256" s="229">
        <v>1716.99657142857</v>
      </c>
      <c r="G256" s="227">
        <v>28374</v>
      </c>
      <c r="H256" s="227" t="s">
        <v>710</v>
      </c>
      <c r="I256" s="227" t="s">
        <v>660</v>
      </c>
      <c r="J256" s="104"/>
    </row>
    <row r="257" spans="1:10" ht="31.5">
      <c r="A257" s="227" t="s">
        <v>730</v>
      </c>
      <c r="B257" s="228">
        <v>40378</v>
      </c>
      <c r="C257" s="228">
        <v>40430</v>
      </c>
      <c r="D257" s="227">
        <v>1</v>
      </c>
      <c r="E257" s="227" t="s">
        <v>731</v>
      </c>
      <c r="F257" s="229">
        <v>1716.99657142857</v>
      </c>
      <c r="G257" s="227">
        <v>28375</v>
      </c>
      <c r="H257" s="227" t="s">
        <v>710</v>
      </c>
      <c r="I257" s="227" t="s">
        <v>660</v>
      </c>
      <c r="J257" s="104"/>
    </row>
    <row r="258" spans="1:10" ht="31.5">
      <c r="A258" s="227" t="s">
        <v>730</v>
      </c>
      <c r="B258" s="228">
        <v>40378</v>
      </c>
      <c r="C258" s="228">
        <v>40430</v>
      </c>
      <c r="D258" s="227">
        <v>1</v>
      </c>
      <c r="E258" s="227" t="s">
        <v>731</v>
      </c>
      <c r="F258" s="229">
        <v>1716.99657142857</v>
      </c>
      <c r="G258" s="227">
        <v>28376</v>
      </c>
      <c r="H258" s="227" t="s">
        <v>738</v>
      </c>
      <c r="I258" s="227" t="s">
        <v>660</v>
      </c>
      <c r="J258" s="104"/>
    </row>
    <row r="259" spans="1:10" ht="15.75">
      <c r="A259" s="227" t="s">
        <v>730</v>
      </c>
      <c r="B259" s="228">
        <v>40378</v>
      </c>
      <c r="C259" s="228">
        <v>40430</v>
      </c>
      <c r="D259" s="227">
        <v>1</v>
      </c>
      <c r="E259" s="227" t="s">
        <v>731</v>
      </c>
      <c r="F259" s="229">
        <v>1716.99657142857</v>
      </c>
      <c r="G259" s="227">
        <v>28377</v>
      </c>
      <c r="H259" s="227" t="s">
        <v>712</v>
      </c>
      <c r="I259" s="227" t="s">
        <v>660</v>
      </c>
      <c r="J259" s="104"/>
    </row>
    <row r="260" spans="1:10" ht="31.5">
      <c r="A260" s="227" t="s">
        <v>730</v>
      </c>
      <c r="B260" s="228">
        <v>40378</v>
      </c>
      <c r="C260" s="228">
        <v>40430</v>
      </c>
      <c r="D260" s="227">
        <v>1</v>
      </c>
      <c r="E260" s="227" t="s">
        <v>731</v>
      </c>
      <c r="F260" s="229">
        <v>1716.99657142857</v>
      </c>
      <c r="G260" s="227">
        <v>28378</v>
      </c>
      <c r="H260" s="227" t="s">
        <v>738</v>
      </c>
      <c r="I260" s="227" t="s">
        <v>660</v>
      </c>
      <c r="J260" s="104"/>
    </row>
    <row r="261" spans="1:10" ht="31.5">
      <c r="A261" s="227" t="s">
        <v>730</v>
      </c>
      <c r="B261" s="228">
        <v>40378</v>
      </c>
      <c r="C261" s="228">
        <v>40430</v>
      </c>
      <c r="D261" s="227">
        <v>1</v>
      </c>
      <c r="E261" s="227" t="s">
        <v>731</v>
      </c>
      <c r="F261" s="229">
        <v>1716.99657142857</v>
      </c>
      <c r="G261" s="227">
        <v>28379</v>
      </c>
      <c r="H261" s="227" t="s">
        <v>739</v>
      </c>
      <c r="I261" s="227" t="s">
        <v>660</v>
      </c>
      <c r="J261" s="104"/>
    </row>
    <row r="262" spans="1:10" ht="31.5">
      <c r="A262" s="227" t="s">
        <v>730</v>
      </c>
      <c r="B262" s="228">
        <v>40378</v>
      </c>
      <c r="C262" s="228">
        <v>40430</v>
      </c>
      <c r="D262" s="227">
        <v>1</v>
      </c>
      <c r="E262" s="227" t="s">
        <v>731</v>
      </c>
      <c r="F262" s="229">
        <v>1716.99657142857</v>
      </c>
      <c r="G262" s="227">
        <v>28380</v>
      </c>
      <c r="H262" s="227" t="s">
        <v>739</v>
      </c>
      <c r="I262" s="227" t="s">
        <v>660</v>
      </c>
      <c r="J262" s="104"/>
    </row>
    <row r="263" spans="1:10" ht="31.5">
      <c r="A263" s="227" t="s">
        <v>730</v>
      </c>
      <c r="B263" s="228">
        <v>40378</v>
      </c>
      <c r="C263" s="228">
        <v>40430</v>
      </c>
      <c r="D263" s="227">
        <v>1</v>
      </c>
      <c r="E263" s="227" t="s">
        <v>731</v>
      </c>
      <c r="F263" s="229">
        <v>1716.99657142857</v>
      </c>
      <c r="G263" s="227">
        <v>28381</v>
      </c>
      <c r="H263" s="227" t="s">
        <v>738</v>
      </c>
      <c r="I263" s="227" t="s">
        <v>660</v>
      </c>
      <c r="J263" s="104"/>
    </row>
    <row r="264" spans="1:10" ht="31.5">
      <c r="A264" s="227" t="s">
        <v>730</v>
      </c>
      <c r="B264" s="228">
        <v>40378</v>
      </c>
      <c r="C264" s="228">
        <v>40430</v>
      </c>
      <c r="D264" s="227">
        <v>1</v>
      </c>
      <c r="E264" s="227" t="s">
        <v>731</v>
      </c>
      <c r="F264" s="229">
        <v>1716.99657142857</v>
      </c>
      <c r="G264" s="227">
        <v>28382</v>
      </c>
      <c r="H264" s="227" t="s">
        <v>739</v>
      </c>
      <c r="I264" s="227" t="s">
        <v>660</v>
      </c>
      <c r="J264" s="104"/>
    </row>
    <row r="265" spans="1:10" ht="31.5">
      <c r="A265" s="227" t="s">
        <v>730</v>
      </c>
      <c r="B265" s="228">
        <v>40378</v>
      </c>
      <c r="C265" s="228">
        <v>40430</v>
      </c>
      <c r="D265" s="227">
        <v>1</v>
      </c>
      <c r="E265" s="227" t="s">
        <v>731</v>
      </c>
      <c r="F265" s="229">
        <v>1716.99657142857</v>
      </c>
      <c r="G265" s="227">
        <v>28383</v>
      </c>
      <c r="H265" s="227" t="s">
        <v>739</v>
      </c>
      <c r="I265" s="227" t="s">
        <v>660</v>
      </c>
      <c r="J265" s="104"/>
    </row>
    <row r="266" spans="1:10" ht="31.5">
      <c r="A266" s="227" t="s">
        <v>730</v>
      </c>
      <c r="B266" s="228">
        <v>40378</v>
      </c>
      <c r="C266" s="228">
        <v>40430</v>
      </c>
      <c r="D266" s="227">
        <v>1</v>
      </c>
      <c r="E266" s="227" t="s">
        <v>731</v>
      </c>
      <c r="F266" s="229">
        <v>1716.99657142857</v>
      </c>
      <c r="G266" s="227">
        <v>28384</v>
      </c>
      <c r="H266" s="227" t="s">
        <v>738</v>
      </c>
      <c r="I266" s="227" t="s">
        <v>660</v>
      </c>
      <c r="J266" s="104"/>
    </row>
    <row r="267" spans="1:10" ht="31.5">
      <c r="A267" s="227" t="s">
        <v>730</v>
      </c>
      <c r="B267" s="228">
        <v>40378</v>
      </c>
      <c r="C267" s="228">
        <v>40430</v>
      </c>
      <c r="D267" s="227">
        <v>1</v>
      </c>
      <c r="E267" s="227" t="s">
        <v>731</v>
      </c>
      <c r="F267" s="229">
        <v>1716.99657142857</v>
      </c>
      <c r="G267" s="227">
        <v>28385</v>
      </c>
      <c r="H267" s="227" t="s">
        <v>739</v>
      </c>
      <c r="I267" s="227" t="s">
        <v>660</v>
      </c>
      <c r="J267" s="104"/>
    </row>
    <row r="268" spans="1:10" ht="31.5">
      <c r="A268" s="227" t="s">
        <v>730</v>
      </c>
      <c r="B268" s="228">
        <v>40378</v>
      </c>
      <c r="C268" s="228">
        <v>40430</v>
      </c>
      <c r="D268" s="227">
        <v>1</v>
      </c>
      <c r="E268" s="227" t="s">
        <v>731</v>
      </c>
      <c r="F268" s="229">
        <v>1716.99657142857</v>
      </c>
      <c r="G268" s="227">
        <v>28386</v>
      </c>
      <c r="H268" s="227" t="s">
        <v>738</v>
      </c>
      <c r="I268" s="227" t="s">
        <v>660</v>
      </c>
      <c r="J268" s="104"/>
    </row>
    <row r="269" spans="1:10" ht="31.5">
      <c r="A269" s="227" t="s">
        <v>730</v>
      </c>
      <c r="B269" s="228">
        <v>40378</v>
      </c>
      <c r="C269" s="228">
        <v>40430</v>
      </c>
      <c r="D269" s="227">
        <v>1</v>
      </c>
      <c r="E269" s="227" t="s">
        <v>731</v>
      </c>
      <c r="F269" s="229">
        <v>1716.99657142857</v>
      </c>
      <c r="G269" s="227">
        <v>28387</v>
      </c>
      <c r="H269" s="227" t="s">
        <v>740</v>
      </c>
      <c r="I269" s="227" t="s">
        <v>660</v>
      </c>
      <c r="J269" s="104"/>
    </row>
    <row r="270" spans="1:10" ht="31.5">
      <c r="A270" s="227" t="s">
        <v>730</v>
      </c>
      <c r="B270" s="228">
        <v>40378</v>
      </c>
      <c r="C270" s="228">
        <v>40430</v>
      </c>
      <c r="D270" s="227">
        <v>1</v>
      </c>
      <c r="E270" s="227" t="s">
        <v>731</v>
      </c>
      <c r="F270" s="229">
        <v>1716.99657142857</v>
      </c>
      <c r="G270" s="227">
        <v>28388</v>
      </c>
      <c r="H270" s="227" t="s">
        <v>741</v>
      </c>
      <c r="I270" s="227" t="s">
        <v>660</v>
      </c>
      <c r="J270" s="104"/>
    </row>
    <row r="271" spans="1:10" ht="15.75">
      <c r="A271" s="227" t="s">
        <v>730</v>
      </c>
      <c r="B271" s="228">
        <v>40378</v>
      </c>
      <c r="C271" s="228">
        <v>40430</v>
      </c>
      <c r="D271" s="227">
        <v>1</v>
      </c>
      <c r="E271" s="227" t="s">
        <v>731</v>
      </c>
      <c r="F271" s="229">
        <v>1716.99657142857</v>
      </c>
      <c r="G271" s="227">
        <v>28389</v>
      </c>
      <c r="H271" s="227" t="s">
        <v>712</v>
      </c>
      <c r="I271" s="227" t="s">
        <v>660</v>
      </c>
      <c r="J271" s="104"/>
    </row>
    <row r="272" spans="1:10" ht="31.5">
      <c r="A272" s="227" t="s">
        <v>730</v>
      </c>
      <c r="B272" s="228">
        <v>40378</v>
      </c>
      <c r="C272" s="228">
        <v>40430</v>
      </c>
      <c r="D272" s="227">
        <v>1</v>
      </c>
      <c r="E272" s="227" t="s">
        <v>731</v>
      </c>
      <c r="F272" s="229">
        <v>1716.99657142857</v>
      </c>
      <c r="G272" s="227">
        <v>28390</v>
      </c>
      <c r="H272" s="227" t="s">
        <v>741</v>
      </c>
      <c r="I272" s="227" t="s">
        <v>660</v>
      </c>
      <c r="J272" s="104"/>
    </row>
    <row r="273" spans="1:10" ht="31.5">
      <c r="A273" s="227" t="s">
        <v>730</v>
      </c>
      <c r="B273" s="228">
        <v>40378</v>
      </c>
      <c r="C273" s="228">
        <v>40430</v>
      </c>
      <c r="D273" s="227">
        <v>1</v>
      </c>
      <c r="E273" s="227" t="s">
        <v>731</v>
      </c>
      <c r="F273" s="229">
        <v>1716.99657142857</v>
      </c>
      <c r="G273" s="227">
        <v>28391</v>
      </c>
      <c r="H273" s="227" t="s">
        <v>742</v>
      </c>
      <c r="I273" s="227" t="s">
        <v>660</v>
      </c>
      <c r="J273" s="104"/>
    </row>
    <row r="274" spans="1:10" ht="31.5">
      <c r="A274" s="227" t="s">
        <v>730</v>
      </c>
      <c r="B274" s="228">
        <v>40378</v>
      </c>
      <c r="C274" s="228">
        <v>40430</v>
      </c>
      <c r="D274" s="227">
        <v>1</v>
      </c>
      <c r="E274" s="227" t="s">
        <v>731</v>
      </c>
      <c r="F274" s="229">
        <v>1716.99657142857</v>
      </c>
      <c r="G274" s="227">
        <v>28392</v>
      </c>
      <c r="H274" s="227" t="s">
        <v>742</v>
      </c>
      <c r="I274" s="227" t="s">
        <v>660</v>
      </c>
      <c r="J274" s="104"/>
    </row>
    <row r="275" spans="1:10" ht="31.5">
      <c r="A275" s="227" t="s">
        <v>730</v>
      </c>
      <c r="B275" s="228">
        <v>40378</v>
      </c>
      <c r="C275" s="228">
        <v>40430</v>
      </c>
      <c r="D275" s="227">
        <v>1</v>
      </c>
      <c r="E275" s="227" t="s">
        <v>731</v>
      </c>
      <c r="F275" s="229">
        <v>1716.99657142857</v>
      </c>
      <c r="G275" s="227">
        <v>28393</v>
      </c>
      <c r="H275" s="227" t="s">
        <v>743</v>
      </c>
      <c r="I275" s="227" t="s">
        <v>660</v>
      </c>
      <c r="J275" s="104"/>
    </row>
    <row r="276" spans="1:10" ht="31.5">
      <c r="A276" s="227" t="s">
        <v>730</v>
      </c>
      <c r="B276" s="228">
        <v>40378</v>
      </c>
      <c r="C276" s="228">
        <v>40430</v>
      </c>
      <c r="D276" s="227">
        <v>1</v>
      </c>
      <c r="E276" s="227" t="s">
        <v>731</v>
      </c>
      <c r="F276" s="229">
        <v>1716.99657142857</v>
      </c>
      <c r="G276" s="227">
        <v>28394</v>
      </c>
      <c r="H276" s="227" t="s">
        <v>744</v>
      </c>
      <c r="I276" s="227" t="s">
        <v>660</v>
      </c>
      <c r="J276" s="104"/>
    </row>
    <row r="277" spans="1:10" ht="31.5">
      <c r="A277" s="227" t="s">
        <v>730</v>
      </c>
      <c r="B277" s="228">
        <v>40378</v>
      </c>
      <c r="C277" s="228">
        <v>40430</v>
      </c>
      <c r="D277" s="227">
        <v>1</v>
      </c>
      <c r="E277" s="227" t="s">
        <v>731</v>
      </c>
      <c r="F277" s="229">
        <v>1716.99657142857</v>
      </c>
      <c r="G277" s="227">
        <v>28395</v>
      </c>
      <c r="H277" s="227" t="s">
        <v>744</v>
      </c>
      <c r="I277" s="227" t="s">
        <v>660</v>
      </c>
      <c r="J277" s="104"/>
    </row>
    <row r="278" spans="1:10" ht="31.5">
      <c r="A278" s="227" t="s">
        <v>730</v>
      </c>
      <c r="B278" s="228">
        <v>40378</v>
      </c>
      <c r="C278" s="228">
        <v>40430</v>
      </c>
      <c r="D278" s="227">
        <v>1</v>
      </c>
      <c r="E278" s="227" t="s">
        <v>731</v>
      </c>
      <c r="F278" s="229">
        <v>1716.99657142857</v>
      </c>
      <c r="G278" s="227">
        <v>28396</v>
      </c>
      <c r="H278" s="227" t="s">
        <v>745</v>
      </c>
      <c r="I278" s="227" t="s">
        <v>660</v>
      </c>
      <c r="J278" s="104"/>
    </row>
    <row r="279" spans="1:10" ht="31.5">
      <c r="A279" s="227" t="s">
        <v>730</v>
      </c>
      <c r="B279" s="228">
        <v>40378</v>
      </c>
      <c r="C279" s="228">
        <v>40430</v>
      </c>
      <c r="D279" s="227">
        <v>1</v>
      </c>
      <c r="E279" s="227" t="s">
        <v>731</v>
      </c>
      <c r="F279" s="229">
        <v>1716.99657142857</v>
      </c>
      <c r="G279" s="227">
        <v>28397</v>
      </c>
      <c r="H279" s="227" t="s">
        <v>745</v>
      </c>
      <c r="I279" s="227" t="s">
        <v>660</v>
      </c>
      <c r="J279" s="104"/>
    </row>
    <row r="280" spans="1:10" ht="31.5">
      <c r="A280" s="227" t="s">
        <v>730</v>
      </c>
      <c r="B280" s="228">
        <v>40378</v>
      </c>
      <c r="C280" s="228">
        <v>40430</v>
      </c>
      <c r="D280" s="227">
        <v>1</v>
      </c>
      <c r="E280" s="227" t="s">
        <v>731</v>
      </c>
      <c r="F280" s="229">
        <v>1716.99657142857</v>
      </c>
      <c r="G280" s="227">
        <v>28398</v>
      </c>
      <c r="H280" s="227" t="s">
        <v>745</v>
      </c>
      <c r="I280" s="227" t="s">
        <v>660</v>
      </c>
      <c r="J280" s="104"/>
    </row>
    <row r="281" spans="1:10" ht="31.5">
      <c r="A281" s="227" t="s">
        <v>730</v>
      </c>
      <c r="B281" s="228">
        <v>40378</v>
      </c>
      <c r="C281" s="228">
        <v>40430</v>
      </c>
      <c r="D281" s="227">
        <v>1</v>
      </c>
      <c r="E281" s="227" t="s">
        <v>731</v>
      </c>
      <c r="F281" s="229">
        <v>1716.99657142857</v>
      </c>
      <c r="G281" s="227">
        <v>28399</v>
      </c>
      <c r="H281" s="227" t="s">
        <v>746</v>
      </c>
      <c r="I281" s="227" t="s">
        <v>660</v>
      </c>
      <c r="J281" s="104"/>
    </row>
    <row r="282" spans="1:10" ht="31.5">
      <c r="A282" s="227" t="s">
        <v>730</v>
      </c>
      <c r="B282" s="228">
        <v>40378</v>
      </c>
      <c r="C282" s="228">
        <v>40430</v>
      </c>
      <c r="D282" s="227">
        <v>1</v>
      </c>
      <c r="E282" s="227" t="s">
        <v>731</v>
      </c>
      <c r="F282" s="229">
        <v>1716.99657142857</v>
      </c>
      <c r="G282" s="227">
        <v>28400</v>
      </c>
      <c r="H282" s="227" t="s">
        <v>744</v>
      </c>
      <c r="I282" s="227" t="s">
        <v>660</v>
      </c>
      <c r="J282" s="104"/>
    </row>
    <row r="283" spans="1:10" ht="31.5">
      <c r="A283" s="227" t="s">
        <v>730</v>
      </c>
      <c r="B283" s="228">
        <v>40378</v>
      </c>
      <c r="C283" s="228">
        <v>40430</v>
      </c>
      <c r="D283" s="227">
        <v>1</v>
      </c>
      <c r="E283" s="227" t="s">
        <v>731</v>
      </c>
      <c r="F283" s="229">
        <v>1716.99657142857</v>
      </c>
      <c r="G283" s="227">
        <v>28401</v>
      </c>
      <c r="H283" s="227" t="s">
        <v>744</v>
      </c>
      <c r="I283" s="227" t="s">
        <v>660</v>
      </c>
      <c r="J283" s="104"/>
    </row>
    <row r="284" spans="1:10" ht="31.5">
      <c r="A284" s="227" t="s">
        <v>730</v>
      </c>
      <c r="B284" s="228">
        <v>40378</v>
      </c>
      <c r="C284" s="228">
        <v>40430</v>
      </c>
      <c r="D284" s="227">
        <v>1</v>
      </c>
      <c r="E284" s="227" t="s">
        <v>731</v>
      </c>
      <c r="F284" s="229">
        <v>1716.99657142857</v>
      </c>
      <c r="G284" s="227">
        <v>28402</v>
      </c>
      <c r="H284" s="227" t="s">
        <v>743</v>
      </c>
      <c r="I284" s="227" t="s">
        <v>660</v>
      </c>
      <c r="J284" s="104"/>
    </row>
    <row r="285" spans="1:10" ht="31.5">
      <c r="A285" s="227" t="s">
        <v>730</v>
      </c>
      <c r="B285" s="228">
        <v>40378</v>
      </c>
      <c r="C285" s="228">
        <v>40430</v>
      </c>
      <c r="D285" s="227">
        <v>1</v>
      </c>
      <c r="E285" s="227" t="s">
        <v>731</v>
      </c>
      <c r="F285" s="229">
        <v>1716.99657142857</v>
      </c>
      <c r="G285" s="227">
        <v>28403</v>
      </c>
      <c r="H285" s="227" t="s">
        <v>747</v>
      </c>
      <c r="I285" s="227" t="s">
        <v>660</v>
      </c>
      <c r="J285" s="104"/>
    </row>
    <row r="286" spans="1:10" ht="31.5">
      <c r="A286" s="227" t="s">
        <v>730</v>
      </c>
      <c r="B286" s="228">
        <v>40378</v>
      </c>
      <c r="C286" s="228">
        <v>40430</v>
      </c>
      <c r="D286" s="227">
        <v>1</v>
      </c>
      <c r="E286" s="227" t="s">
        <v>731</v>
      </c>
      <c r="F286" s="229">
        <v>1716.99657142857</v>
      </c>
      <c r="G286" s="227">
        <v>28404</v>
      </c>
      <c r="H286" s="227" t="s">
        <v>748</v>
      </c>
      <c r="I286" s="227" t="s">
        <v>660</v>
      </c>
      <c r="J286" s="104"/>
    </row>
    <row r="287" spans="1:10" ht="31.5">
      <c r="A287" s="227" t="s">
        <v>730</v>
      </c>
      <c r="B287" s="228">
        <v>40378</v>
      </c>
      <c r="C287" s="228">
        <v>40430</v>
      </c>
      <c r="D287" s="227">
        <v>1</v>
      </c>
      <c r="E287" s="227" t="s">
        <v>731</v>
      </c>
      <c r="F287" s="229">
        <v>1716.99657142857</v>
      </c>
      <c r="G287" s="227">
        <v>28405</v>
      </c>
      <c r="H287" s="227" t="s">
        <v>749</v>
      </c>
      <c r="I287" s="227" t="s">
        <v>660</v>
      </c>
      <c r="J287" s="104"/>
    </row>
    <row r="288" spans="1:10" ht="31.5">
      <c r="A288" s="227" t="s">
        <v>730</v>
      </c>
      <c r="B288" s="228">
        <v>40378</v>
      </c>
      <c r="C288" s="228">
        <v>40430</v>
      </c>
      <c r="D288" s="227">
        <v>1</v>
      </c>
      <c r="E288" s="227" t="s">
        <v>731</v>
      </c>
      <c r="F288" s="229">
        <v>1716.99657142857</v>
      </c>
      <c r="G288" s="227">
        <v>28406</v>
      </c>
      <c r="H288" s="227" t="s">
        <v>750</v>
      </c>
      <c r="I288" s="227" t="s">
        <v>660</v>
      </c>
      <c r="J288" s="104"/>
    </row>
    <row r="289" spans="1:10" ht="31.5">
      <c r="A289" s="227" t="s">
        <v>730</v>
      </c>
      <c r="B289" s="228">
        <v>40378</v>
      </c>
      <c r="C289" s="228">
        <v>40430</v>
      </c>
      <c r="D289" s="227">
        <v>1</v>
      </c>
      <c r="E289" s="227" t="s">
        <v>731</v>
      </c>
      <c r="F289" s="229">
        <v>1716.99657142857</v>
      </c>
      <c r="G289" s="227">
        <v>28407</v>
      </c>
      <c r="H289" s="227" t="s">
        <v>751</v>
      </c>
      <c r="I289" s="227" t="s">
        <v>660</v>
      </c>
      <c r="J289" s="104"/>
    </row>
    <row r="290" spans="1:10" ht="31.5">
      <c r="A290" s="227" t="s">
        <v>730</v>
      </c>
      <c r="B290" s="228">
        <v>40378</v>
      </c>
      <c r="C290" s="228">
        <v>40430</v>
      </c>
      <c r="D290" s="227">
        <v>1</v>
      </c>
      <c r="E290" s="227" t="s">
        <v>731</v>
      </c>
      <c r="F290" s="229">
        <v>1716.99657142857</v>
      </c>
      <c r="G290" s="227">
        <v>28408</v>
      </c>
      <c r="H290" s="227" t="s">
        <v>751</v>
      </c>
      <c r="I290" s="227" t="s">
        <v>660</v>
      </c>
      <c r="J290" s="104"/>
    </row>
    <row r="291" spans="1:10" ht="31.5">
      <c r="A291" s="227" t="s">
        <v>730</v>
      </c>
      <c r="B291" s="228">
        <v>40378</v>
      </c>
      <c r="C291" s="228">
        <v>40430</v>
      </c>
      <c r="D291" s="227">
        <v>1</v>
      </c>
      <c r="E291" s="227" t="s">
        <v>731</v>
      </c>
      <c r="F291" s="229">
        <v>1716.99657142857</v>
      </c>
      <c r="G291" s="227">
        <v>28409</v>
      </c>
      <c r="H291" s="227" t="s">
        <v>749</v>
      </c>
      <c r="I291" s="227" t="s">
        <v>660</v>
      </c>
      <c r="J291" s="104"/>
    </row>
    <row r="292" spans="1:10" ht="31.5">
      <c r="A292" s="227" t="s">
        <v>730</v>
      </c>
      <c r="B292" s="228">
        <v>40378</v>
      </c>
      <c r="C292" s="228">
        <v>40430</v>
      </c>
      <c r="D292" s="227">
        <v>1</v>
      </c>
      <c r="E292" s="227" t="s">
        <v>731</v>
      </c>
      <c r="F292" s="229">
        <v>1716.99657142857</v>
      </c>
      <c r="G292" s="227">
        <v>28410</v>
      </c>
      <c r="H292" s="227" t="s">
        <v>752</v>
      </c>
      <c r="I292" s="227" t="s">
        <v>660</v>
      </c>
      <c r="J292" s="104"/>
    </row>
    <row r="293" spans="1:10" ht="31.5">
      <c r="A293" s="227" t="s">
        <v>730</v>
      </c>
      <c r="B293" s="228">
        <v>40378</v>
      </c>
      <c r="C293" s="228">
        <v>40430</v>
      </c>
      <c r="D293" s="227">
        <v>1</v>
      </c>
      <c r="E293" s="227" t="s">
        <v>731</v>
      </c>
      <c r="F293" s="229">
        <v>1716.99657142857</v>
      </c>
      <c r="G293" s="227">
        <v>28411</v>
      </c>
      <c r="H293" s="227" t="s">
        <v>752</v>
      </c>
      <c r="I293" s="227" t="s">
        <v>660</v>
      </c>
      <c r="J293" s="104"/>
    </row>
    <row r="294" spans="1:10" ht="31.5">
      <c r="A294" s="227" t="s">
        <v>730</v>
      </c>
      <c r="B294" s="228">
        <v>40378</v>
      </c>
      <c r="C294" s="228">
        <v>40430</v>
      </c>
      <c r="D294" s="227">
        <v>1</v>
      </c>
      <c r="E294" s="227" t="s">
        <v>731</v>
      </c>
      <c r="F294" s="229">
        <v>1716.99657142857</v>
      </c>
      <c r="G294" s="227">
        <v>28412</v>
      </c>
      <c r="H294" s="227" t="s">
        <v>752</v>
      </c>
      <c r="I294" s="227" t="s">
        <v>660</v>
      </c>
      <c r="J294" s="104"/>
    </row>
    <row r="295" spans="1:10" ht="31.5">
      <c r="A295" s="227" t="s">
        <v>730</v>
      </c>
      <c r="B295" s="228">
        <v>40378</v>
      </c>
      <c r="C295" s="228">
        <v>40430</v>
      </c>
      <c r="D295" s="227">
        <v>1</v>
      </c>
      <c r="E295" s="227" t="s">
        <v>731</v>
      </c>
      <c r="F295" s="229">
        <v>1716.99657142857</v>
      </c>
      <c r="G295" s="227">
        <v>28413</v>
      </c>
      <c r="H295" s="227" t="s">
        <v>753</v>
      </c>
      <c r="I295" s="227" t="s">
        <v>660</v>
      </c>
      <c r="J295" s="104"/>
    </row>
    <row r="296" spans="1:10" ht="31.5">
      <c r="A296" s="227" t="s">
        <v>730</v>
      </c>
      <c r="B296" s="228">
        <v>40378</v>
      </c>
      <c r="C296" s="228">
        <v>40430</v>
      </c>
      <c r="D296" s="227">
        <v>1</v>
      </c>
      <c r="E296" s="227" t="s">
        <v>731</v>
      </c>
      <c r="F296" s="229">
        <v>1716.99657142857</v>
      </c>
      <c r="G296" s="227">
        <v>28414</v>
      </c>
      <c r="H296" s="227" t="s">
        <v>753</v>
      </c>
      <c r="I296" s="227" t="s">
        <v>660</v>
      </c>
      <c r="J296" s="104"/>
    </row>
    <row r="297" spans="1:10" ht="31.5">
      <c r="A297" s="227" t="s">
        <v>730</v>
      </c>
      <c r="B297" s="228">
        <v>40378</v>
      </c>
      <c r="C297" s="228">
        <v>40430</v>
      </c>
      <c r="D297" s="227">
        <v>1</v>
      </c>
      <c r="E297" s="227" t="s">
        <v>731</v>
      </c>
      <c r="F297" s="229">
        <v>1716.99657142857</v>
      </c>
      <c r="G297" s="227">
        <v>28415</v>
      </c>
      <c r="H297" s="227" t="s">
        <v>751</v>
      </c>
      <c r="I297" s="227" t="s">
        <v>660</v>
      </c>
      <c r="J297" s="104"/>
    </row>
    <row r="298" spans="1:10" ht="31.5">
      <c r="A298" s="227" t="s">
        <v>730</v>
      </c>
      <c r="B298" s="228">
        <v>40378</v>
      </c>
      <c r="C298" s="228">
        <v>40430</v>
      </c>
      <c r="D298" s="227">
        <v>1</v>
      </c>
      <c r="E298" s="227" t="s">
        <v>731</v>
      </c>
      <c r="F298" s="229">
        <v>1716.99657142857</v>
      </c>
      <c r="G298" s="227">
        <v>28416</v>
      </c>
      <c r="H298" s="227" t="s">
        <v>751</v>
      </c>
      <c r="I298" s="227" t="s">
        <v>660</v>
      </c>
      <c r="J298" s="104"/>
    </row>
    <row r="299" spans="1:10" ht="31.5">
      <c r="A299" s="227" t="s">
        <v>730</v>
      </c>
      <c r="B299" s="228">
        <v>40378</v>
      </c>
      <c r="C299" s="228">
        <v>40430</v>
      </c>
      <c r="D299" s="227">
        <v>1</v>
      </c>
      <c r="E299" s="227" t="s">
        <v>731</v>
      </c>
      <c r="F299" s="229">
        <v>1716.99657142857</v>
      </c>
      <c r="G299" s="227">
        <v>28417</v>
      </c>
      <c r="H299" s="227" t="s">
        <v>710</v>
      </c>
      <c r="I299" s="227" t="s">
        <v>660</v>
      </c>
      <c r="J299" s="104"/>
    </row>
    <row r="300" spans="1:10" ht="31.5">
      <c r="A300" s="227" t="s">
        <v>730</v>
      </c>
      <c r="B300" s="228">
        <v>40378</v>
      </c>
      <c r="C300" s="228">
        <v>40430</v>
      </c>
      <c r="D300" s="227">
        <v>1</v>
      </c>
      <c r="E300" s="227" t="s">
        <v>731</v>
      </c>
      <c r="F300" s="229">
        <v>1716.99657142857</v>
      </c>
      <c r="G300" s="227">
        <v>28418</v>
      </c>
      <c r="H300" s="227" t="s">
        <v>739</v>
      </c>
      <c r="I300" s="227" t="s">
        <v>660</v>
      </c>
      <c r="J300" s="104"/>
    </row>
    <row r="301" spans="1:10" ht="31.5">
      <c r="A301" s="227" t="s">
        <v>730</v>
      </c>
      <c r="B301" s="228">
        <v>40378</v>
      </c>
      <c r="C301" s="228">
        <v>40430</v>
      </c>
      <c r="D301" s="227">
        <v>1</v>
      </c>
      <c r="E301" s="227" t="s">
        <v>731</v>
      </c>
      <c r="F301" s="229">
        <v>1716.99657142857</v>
      </c>
      <c r="G301" s="227">
        <v>28419</v>
      </c>
      <c r="H301" s="227" t="s">
        <v>754</v>
      </c>
      <c r="I301" s="227" t="s">
        <v>660</v>
      </c>
      <c r="J301" s="104"/>
    </row>
    <row r="302" spans="1:10" ht="31.5">
      <c r="A302" s="227" t="s">
        <v>730</v>
      </c>
      <c r="B302" s="228">
        <v>40378</v>
      </c>
      <c r="C302" s="228">
        <v>40430</v>
      </c>
      <c r="D302" s="227">
        <v>1</v>
      </c>
      <c r="E302" s="227" t="s">
        <v>731</v>
      </c>
      <c r="F302" s="229">
        <v>1716.99657142857</v>
      </c>
      <c r="G302" s="227">
        <v>28420</v>
      </c>
      <c r="H302" s="227" t="s">
        <v>737</v>
      </c>
      <c r="I302" s="227" t="s">
        <v>660</v>
      </c>
      <c r="J302" s="104"/>
    </row>
    <row r="303" spans="1:10" ht="47.25">
      <c r="A303" s="227" t="s">
        <v>730</v>
      </c>
      <c r="B303" s="228">
        <v>40378</v>
      </c>
      <c r="C303" s="228">
        <v>40430</v>
      </c>
      <c r="D303" s="227">
        <v>1</v>
      </c>
      <c r="E303" s="227" t="s">
        <v>731</v>
      </c>
      <c r="F303" s="229">
        <v>1716.99657142857</v>
      </c>
      <c r="G303" s="227">
        <v>28421</v>
      </c>
      <c r="H303" s="227" t="s">
        <v>732</v>
      </c>
      <c r="I303" s="227" t="s">
        <v>660</v>
      </c>
      <c r="J303" s="104"/>
    </row>
    <row r="304" spans="1:10" ht="47.25">
      <c r="A304" s="227" t="s">
        <v>730</v>
      </c>
      <c r="B304" s="228">
        <v>40378</v>
      </c>
      <c r="C304" s="228">
        <v>40430</v>
      </c>
      <c r="D304" s="227">
        <v>1</v>
      </c>
      <c r="E304" s="227" t="s">
        <v>731</v>
      </c>
      <c r="F304" s="229">
        <v>1716.99657142857</v>
      </c>
      <c r="G304" s="227">
        <v>28422</v>
      </c>
      <c r="H304" s="227" t="s">
        <v>732</v>
      </c>
      <c r="I304" s="227" t="s">
        <v>660</v>
      </c>
      <c r="J304" s="104"/>
    </row>
    <row r="305" spans="1:10" ht="31.5">
      <c r="A305" s="227" t="s">
        <v>730</v>
      </c>
      <c r="B305" s="228">
        <v>40378</v>
      </c>
      <c r="C305" s="228">
        <v>40430</v>
      </c>
      <c r="D305" s="227">
        <v>1</v>
      </c>
      <c r="E305" s="227" t="s">
        <v>731</v>
      </c>
      <c r="F305" s="229">
        <v>1716.99657142857</v>
      </c>
      <c r="G305" s="227">
        <v>28423</v>
      </c>
      <c r="H305" s="227" t="s">
        <v>742</v>
      </c>
      <c r="I305" s="227" t="s">
        <v>660</v>
      </c>
      <c r="J305" s="104"/>
    </row>
    <row r="306" spans="1:10" ht="47.25">
      <c r="A306" s="227" t="s">
        <v>730</v>
      </c>
      <c r="B306" s="228">
        <v>40378</v>
      </c>
      <c r="C306" s="228">
        <v>40430</v>
      </c>
      <c r="D306" s="227">
        <v>1</v>
      </c>
      <c r="E306" s="227" t="s">
        <v>731</v>
      </c>
      <c r="F306" s="229">
        <v>1716.99657142857</v>
      </c>
      <c r="G306" s="227">
        <v>28424</v>
      </c>
      <c r="H306" s="227" t="s">
        <v>755</v>
      </c>
      <c r="I306" s="227" t="s">
        <v>660</v>
      </c>
      <c r="J306" s="104"/>
    </row>
    <row r="307" spans="1:10" ht="15.75">
      <c r="A307" s="227" t="s">
        <v>730</v>
      </c>
      <c r="B307" s="228">
        <v>40378</v>
      </c>
      <c r="C307" s="228">
        <v>40430</v>
      </c>
      <c r="D307" s="227">
        <v>1</v>
      </c>
      <c r="E307" s="227" t="s">
        <v>731</v>
      </c>
      <c r="F307" s="229">
        <v>1716.99657142857</v>
      </c>
      <c r="G307" s="227">
        <v>28425</v>
      </c>
      <c r="H307" s="227" t="s">
        <v>756</v>
      </c>
      <c r="I307" s="227" t="s">
        <v>660</v>
      </c>
      <c r="J307" s="104"/>
    </row>
    <row r="308" spans="1:10" ht="31.5">
      <c r="A308" s="227" t="s">
        <v>730</v>
      </c>
      <c r="B308" s="228">
        <v>40378</v>
      </c>
      <c r="C308" s="228">
        <v>40430</v>
      </c>
      <c r="D308" s="227">
        <v>1</v>
      </c>
      <c r="E308" s="227" t="s">
        <v>731</v>
      </c>
      <c r="F308" s="229">
        <v>1716.99657142857</v>
      </c>
      <c r="G308" s="227">
        <v>28426</v>
      </c>
      <c r="H308" s="227" t="s">
        <v>757</v>
      </c>
      <c r="I308" s="227" t="s">
        <v>660</v>
      </c>
      <c r="J308" s="104"/>
    </row>
    <row r="309" spans="1:10" ht="15.75">
      <c r="A309" s="227" t="s">
        <v>730</v>
      </c>
      <c r="B309" s="228">
        <v>40378</v>
      </c>
      <c r="C309" s="228">
        <v>40430</v>
      </c>
      <c r="D309" s="227">
        <v>1</v>
      </c>
      <c r="E309" s="227" t="s">
        <v>731</v>
      </c>
      <c r="F309" s="229">
        <v>1716.99657142857</v>
      </c>
      <c r="G309" s="227">
        <v>28427</v>
      </c>
      <c r="H309" s="227" t="s">
        <v>758</v>
      </c>
      <c r="I309" s="227" t="s">
        <v>660</v>
      </c>
      <c r="J309" s="104"/>
    </row>
    <row r="310" spans="1:10" ht="15.75">
      <c r="A310" s="227" t="s">
        <v>730</v>
      </c>
      <c r="B310" s="228">
        <v>40378</v>
      </c>
      <c r="C310" s="228">
        <v>40430</v>
      </c>
      <c r="D310" s="227">
        <v>1</v>
      </c>
      <c r="E310" s="227" t="s">
        <v>731</v>
      </c>
      <c r="F310" s="229">
        <v>1716.99657142857</v>
      </c>
      <c r="G310" s="227">
        <v>28428</v>
      </c>
      <c r="H310" s="227" t="s">
        <v>758</v>
      </c>
      <c r="I310" s="227" t="s">
        <v>660</v>
      </c>
      <c r="J310" s="104"/>
    </row>
    <row r="311" spans="1:10" ht="15.75">
      <c r="A311" s="227" t="s">
        <v>730</v>
      </c>
      <c r="B311" s="228">
        <v>40378</v>
      </c>
      <c r="C311" s="228">
        <v>40430</v>
      </c>
      <c r="D311" s="227">
        <v>1</v>
      </c>
      <c r="E311" s="227" t="s">
        <v>731</v>
      </c>
      <c r="F311" s="229">
        <v>1716.99657142857</v>
      </c>
      <c r="G311" s="227">
        <v>28429</v>
      </c>
      <c r="H311" s="227" t="s">
        <v>758</v>
      </c>
      <c r="I311" s="227" t="s">
        <v>660</v>
      </c>
      <c r="J311" s="104"/>
    </row>
    <row r="312" spans="1:10" ht="47.25">
      <c r="A312" s="227" t="s">
        <v>730</v>
      </c>
      <c r="B312" s="228">
        <v>40378</v>
      </c>
      <c r="C312" s="228">
        <v>40430</v>
      </c>
      <c r="D312" s="227">
        <v>1</v>
      </c>
      <c r="E312" s="227" t="s">
        <v>731</v>
      </c>
      <c r="F312" s="229">
        <v>1716.99657142857</v>
      </c>
      <c r="G312" s="227">
        <v>28430</v>
      </c>
      <c r="H312" s="227" t="s">
        <v>732</v>
      </c>
      <c r="I312" s="227" t="s">
        <v>660</v>
      </c>
      <c r="J312" s="104"/>
    </row>
    <row r="313" spans="1:10" ht="47.25">
      <c r="A313" s="227" t="s">
        <v>730</v>
      </c>
      <c r="B313" s="228">
        <v>40378</v>
      </c>
      <c r="C313" s="228">
        <v>40430</v>
      </c>
      <c r="D313" s="227">
        <v>1</v>
      </c>
      <c r="E313" s="227" t="s">
        <v>731</v>
      </c>
      <c r="F313" s="229">
        <v>1716.99657142857</v>
      </c>
      <c r="G313" s="227">
        <v>28431</v>
      </c>
      <c r="H313" s="227" t="s">
        <v>755</v>
      </c>
      <c r="I313" s="227" t="s">
        <v>660</v>
      </c>
      <c r="J313" s="104"/>
    </row>
    <row r="314" spans="1:10" ht="15.75">
      <c r="A314" s="227" t="s">
        <v>730</v>
      </c>
      <c r="B314" s="228">
        <v>40378</v>
      </c>
      <c r="C314" s="228">
        <v>40430</v>
      </c>
      <c r="D314" s="227">
        <v>1</v>
      </c>
      <c r="E314" s="227" t="s">
        <v>731</v>
      </c>
      <c r="F314" s="229">
        <v>1716.99657142857</v>
      </c>
      <c r="G314" s="227">
        <v>28432</v>
      </c>
      <c r="H314" s="227" t="s">
        <v>758</v>
      </c>
      <c r="I314" s="227" t="s">
        <v>660</v>
      </c>
      <c r="J314" s="104"/>
    </row>
    <row r="315" spans="1:10" ht="47.25">
      <c r="A315" s="227" t="s">
        <v>730</v>
      </c>
      <c r="B315" s="228">
        <v>40378</v>
      </c>
      <c r="C315" s="228">
        <v>40430</v>
      </c>
      <c r="D315" s="227">
        <v>1</v>
      </c>
      <c r="E315" s="227" t="s">
        <v>731</v>
      </c>
      <c r="F315" s="229">
        <v>1716.99657142857</v>
      </c>
      <c r="G315" s="227">
        <v>28433</v>
      </c>
      <c r="H315" s="227" t="s">
        <v>732</v>
      </c>
      <c r="I315" s="227" t="s">
        <v>660</v>
      </c>
      <c r="J315" s="104"/>
    </row>
    <row r="316" spans="1:10" ht="31.5">
      <c r="A316" s="227" t="s">
        <v>730</v>
      </c>
      <c r="B316" s="228">
        <v>40378</v>
      </c>
      <c r="C316" s="228">
        <v>40430</v>
      </c>
      <c r="D316" s="227">
        <v>1</v>
      </c>
      <c r="E316" s="227" t="s">
        <v>731</v>
      </c>
      <c r="F316" s="229">
        <v>1716.99657142857</v>
      </c>
      <c r="G316" s="227">
        <v>28434</v>
      </c>
      <c r="H316" s="227" t="s">
        <v>759</v>
      </c>
      <c r="I316" s="227" t="s">
        <v>660</v>
      </c>
      <c r="J316" s="104"/>
    </row>
    <row r="317" spans="1:10" ht="15.75" hidden="1">
      <c r="A317" s="227"/>
      <c r="B317" s="228"/>
      <c r="C317" s="228"/>
      <c r="D317" s="227"/>
      <c r="E317" s="227"/>
      <c r="F317" s="229"/>
      <c r="G317" s="227"/>
      <c r="H317" s="227"/>
      <c r="I317" s="227"/>
      <c r="J317" s="104"/>
    </row>
    <row r="318" spans="1:10" ht="15.75" hidden="1">
      <c r="A318" s="227"/>
      <c r="B318" s="228"/>
      <c r="C318" s="228"/>
      <c r="D318" s="227"/>
      <c r="E318" s="227"/>
      <c r="F318" s="229"/>
      <c r="G318" s="227"/>
      <c r="H318" s="227"/>
      <c r="I318" s="227"/>
      <c r="J318" s="104"/>
    </row>
    <row r="319" spans="1:10" ht="15.75" hidden="1">
      <c r="A319" s="227"/>
      <c r="B319" s="228"/>
      <c r="C319" s="228"/>
      <c r="D319" s="227"/>
      <c r="E319" s="227"/>
      <c r="F319" s="229"/>
      <c r="G319" s="227"/>
      <c r="H319" s="227"/>
      <c r="I319" s="227"/>
      <c r="J319" s="104"/>
    </row>
    <row r="320" spans="1:10" ht="15.75" hidden="1">
      <c r="A320" s="227"/>
      <c r="B320" s="228"/>
      <c r="C320" s="228"/>
      <c r="D320" s="227"/>
      <c r="E320" s="227"/>
      <c r="F320" s="229"/>
      <c r="G320" s="227"/>
      <c r="H320" s="227"/>
      <c r="I320" s="227"/>
      <c r="J320" s="104"/>
    </row>
    <row r="321" spans="1:10" ht="15.75" hidden="1">
      <c r="A321" s="227"/>
      <c r="B321" s="228"/>
      <c r="C321" s="228"/>
      <c r="D321" s="227"/>
      <c r="E321" s="227"/>
      <c r="F321" s="229"/>
      <c r="G321" s="227"/>
      <c r="H321" s="227"/>
      <c r="I321" s="227"/>
      <c r="J321" s="104"/>
    </row>
    <row r="322" spans="1:10" ht="15.75" hidden="1">
      <c r="A322" s="227"/>
      <c r="B322" s="228"/>
      <c r="C322" s="228"/>
      <c r="D322" s="227"/>
      <c r="E322" s="227"/>
      <c r="F322" s="229"/>
      <c r="G322" s="227"/>
      <c r="H322" s="227"/>
      <c r="I322" s="227"/>
      <c r="J322" s="104"/>
    </row>
    <row r="323" spans="1:10" ht="15.75" hidden="1">
      <c r="A323" s="227"/>
      <c r="B323" s="228"/>
      <c r="C323" s="228"/>
      <c r="D323" s="227"/>
      <c r="E323" s="227"/>
      <c r="F323" s="229"/>
      <c r="G323" s="227"/>
      <c r="H323" s="227"/>
      <c r="I323" s="227"/>
      <c r="J323" s="104"/>
    </row>
    <row r="324" spans="1:10" ht="15.75" hidden="1">
      <c r="A324" s="227"/>
      <c r="B324" s="228"/>
      <c r="C324" s="228"/>
      <c r="D324" s="227"/>
      <c r="E324" s="227"/>
      <c r="F324" s="229"/>
      <c r="G324" s="227"/>
      <c r="H324" s="227"/>
      <c r="I324" s="227"/>
      <c r="J324" s="104"/>
    </row>
    <row r="325" spans="1:10" ht="15.75" hidden="1">
      <c r="A325" s="106"/>
      <c r="B325" s="231"/>
      <c r="C325" s="231"/>
      <c r="D325" s="103"/>
      <c r="E325" s="103"/>
      <c r="F325" s="232"/>
      <c r="G325" s="103"/>
      <c r="H325" s="104"/>
      <c r="I325" s="104"/>
      <c r="J325" s="104"/>
    </row>
    <row r="326" spans="1:10" ht="15.75" hidden="1">
      <c r="A326" s="106"/>
      <c r="B326" s="231"/>
      <c r="C326" s="231"/>
      <c r="D326" s="103"/>
      <c r="E326" s="103"/>
      <c r="F326" s="232"/>
      <c r="G326" s="103"/>
      <c r="H326" s="104"/>
      <c r="I326" s="104"/>
      <c r="J326" s="104"/>
    </row>
    <row r="327" spans="1:10" ht="15.75" hidden="1">
      <c r="A327" s="106"/>
      <c r="B327" s="231"/>
      <c r="C327" s="231"/>
      <c r="D327" s="103"/>
      <c r="E327" s="103"/>
      <c r="F327" s="232"/>
      <c r="G327" s="103"/>
      <c r="H327" s="104"/>
      <c r="I327" s="104"/>
      <c r="J327" s="104"/>
    </row>
    <row r="328" spans="1:10" ht="15.75" hidden="1">
      <c r="A328" s="106"/>
      <c r="B328" s="231"/>
      <c r="C328" s="231"/>
      <c r="D328" s="103"/>
      <c r="E328" s="103"/>
      <c r="F328" s="232"/>
      <c r="G328" s="103"/>
      <c r="H328" s="104"/>
      <c r="I328" s="104"/>
      <c r="J328" s="104"/>
    </row>
    <row r="329" spans="1:10" ht="15.75" hidden="1">
      <c r="A329" s="106"/>
      <c r="B329" s="231"/>
      <c r="C329" s="231"/>
      <c r="D329" s="103"/>
      <c r="E329" s="103"/>
      <c r="F329" s="232"/>
      <c r="G329" s="103"/>
      <c r="H329" s="104"/>
      <c r="I329" s="104"/>
      <c r="J329" s="104"/>
    </row>
    <row r="330" spans="1:10" ht="15.75" hidden="1">
      <c r="A330" s="106"/>
      <c r="B330" s="231"/>
      <c r="C330" s="231"/>
      <c r="D330" s="103"/>
      <c r="E330" s="103"/>
      <c r="F330" s="232"/>
      <c r="G330" s="103"/>
      <c r="H330" s="104"/>
      <c r="I330" s="104"/>
      <c r="J330" s="104"/>
    </row>
    <row r="331" spans="1:10" ht="15.75" hidden="1">
      <c r="A331" s="106"/>
      <c r="B331" s="231"/>
      <c r="C331" s="231"/>
      <c r="D331" s="103"/>
      <c r="E331" s="103"/>
      <c r="F331" s="232"/>
      <c r="G331" s="103"/>
      <c r="H331" s="104"/>
      <c r="I331" s="104"/>
      <c r="J331" s="104"/>
    </row>
    <row r="332" spans="1:10" ht="15.75" hidden="1">
      <c r="A332" s="106"/>
      <c r="B332" s="231"/>
      <c r="C332" s="231"/>
      <c r="D332" s="103"/>
      <c r="E332" s="103"/>
      <c r="F332" s="232"/>
      <c r="G332" s="103"/>
      <c r="H332" s="104"/>
      <c r="I332" s="104"/>
      <c r="J332" s="104"/>
    </row>
    <row r="333" spans="1:10" ht="15.75" hidden="1">
      <c r="A333" s="106"/>
      <c r="B333" s="231"/>
      <c r="C333" s="231"/>
      <c r="D333" s="103"/>
      <c r="E333" s="103"/>
      <c r="F333" s="232"/>
      <c r="G333" s="103"/>
      <c r="H333" s="104"/>
      <c r="I333" s="104"/>
      <c r="J333" s="104"/>
    </row>
    <row r="334" spans="1:10" ht="15.75" hidden="1">
      <c r="A334" s="106"/>
      <c r="B334" s="231"/>
      <c r="C334" s="231"/>
      <c r="D334" s="103"/>
      <c r="E334" s="103"/>
      <c r="F334" s="232"/>
      <c r="G334" s="103"/>
      <c r="H334" s="104"/>
      <c r="I334" s="104"/>
      <c r="J334" s="104"/>
    </row>
    <row r="335" spans="1:10" ht="15.75" hidden="1">
      <c r="A335" s="106"/>
      <c r="B335" s="231"/>
      <c r="C335" s="231"/>
      <c r="D335" s="103"/>
      <c r="E335" s="103"/>
      <c r="F335" s="232"/>
      <c r="G335" s="103"/>
      <c r="H335" s="104"/>
      <c r="I335" s="104"/>
      <c r="J335" s="104"/>
    </row>
    <row r="336" spans="1:10" ht="15.75" hidden="1">
      <c r="A336" s="106"/>
      <c r="B336" s="231"/>
      <c r="C336" s="231"/>
      <c r="D336" s="103"/>
      <c r="E336" s="103"/>
      <c r="F336" s="232"/>
      <c r="G336" s="103"/>
      <c r="H336" s="104"/>
      <c r="I336" s="104"/>
      <c r="J336" s="104"/>
    </row>
    <row r="337" spans="1:10" ht="15.75" hidden="1">
      <c r="A337" s="106"/>
      <c r="B337" s="231"/>
      <c r="C337" s="231"/>
      <c r="D337" s="103"/>
      <c r="E337" s="103"/>
      <c r="F337" s="232"/>
      <c r="G337" s="103"/>
      <c r="H337" s="104"/>
      <c r="I337" s="104"/>
      <c r="J337" s="104"/>
    </row>
    <row r="338" spans="1:10" ht="15.75" hidden="1">
      <c r="A338" s="106"/>
      <c r="B338" s="231"/>
      <c r="C338" s="231"/>
      <c r="D338" s="103"/>
      <c r="E338" s="103"/>
      <c r="F338" s="232"/>
      <c r="G338" s="103"/>
      <c r="H338" s="104"/>
      <c r="I338" s="104"/>
      <c r="J338" s="104"/>
    </row>
    <row r="339" spans="1:10" ht="15.75" hidden="1">
      <c r="A339" s="106"/>
      <c r="B339" s="231"/>
      <c r="C339" s="231"/>
      <c r="D339" s="103"/>
      <c r="E339" s="103"/>
      <c r="F339" s="232"/>
      <c r="G339" s="103"/>
      <c r="H339" s="104"/>
      <c r="I339" s="104"/>
      <c r="J339" s="104"/>
    </row>
    <row r="340" spans="1:10" ht="15.75" hidden="1">
      <c r="A340" s="106"/>
      <c r="B340" s="231"/>
      <c r="C340" s="231"/>
      <c r="D340" s="103"/>
      <c r="E340" s="103"/>
      <c r="F340" s="232"/>
      <c r="G340" s="103"/>
      <c r="H340" s="104"/>
      <c r="I340" s="104"/>
      <c r="J340" s="104"/>
    </row>
    <row r="341" spans="1:10" ht="15.75" hidden="1">
      <c r="A341" s="106"/>
      <c r="B341" s="231"/>
      <c r="C341" s="231"/>
      <c r="D341" s="103"/>
      <c r="E341" s="103"/>
      <c r="F341" s="232"/>
      <c r="G341" s="103"/>
      <c r="H341" s="104"/>
      <c r="I341" s="104"/>
      <c r="J341" s="104"/>
    </row>
    <row r="342" spans="1:10" ht="15.75" hidden="1">
      <c r="A342" s="106"/>
      <c r="B342" s="231"/>
      <c r="C342" s="231"/>
      <c r="D342" s="103"/>
      <c r="E342" s="103"/>
      <c r="F342" s="232"/>
      <c r="G342" s="103"/>
      <c r="H342" s="104"/>
      <c r="I342" s="104"/>
      <c r="J342" s="104"/>
    </row>
    <row r="343" spans="1:10" ht="15.75" hidden="1">
      <c r="A343" s="106"/>
      <c r="B343" s="231"/>
      <c r="C343" s="231"/>
      <c r="D343" s="103"/>
      <c r="E343" s="103"/>
      <c r="F343" s="232"/>
      <c r="G343" s="103"/>
      <c r="H343" s="104"/>
      <c r="I343" s="104"/>
      <c r="J343" s="104"/>
    </row>
    <row r="344" spans="1:10" ht="15.75" hidden="1">
      <c r="A344" s="106"/>
      <c r="B344" s="231"/>
      <c r="C344" s="231"/>
      <c r="D344" s="103"/>
      <c r="E344" s="103"/>
      <c r="F344" s="232"/>
      <c r="G344" s="103"/>
      <c r="H344" s="104"/>
      <c r="I344" s="104"/>
      <c r="J344" s="104"/>
    </row>
    <row r="345" spans="1:10" ht="15.75" hidden="1">
      <c r="A345" s="106"/>
      <c r="B345" s="231"/>
      <c r="C345" s="231"/>
      <c r="D345" s="103"/>
      <c r="E345" s="103"/>
      <c r="F345" s="232"/>
      <c r="G345" s="103"/>
      <c r="H345" s="104"/>
      <c r="I345" s="104"/>
      <c r="J345" s="104"/>
    </row>
    <row r="346" spans="1:10" ht="15.75" hidden="1">
      <c r="A346" s="106"/>
      <c r="B346" s="231"/>
      <c r="C346" s="231"/>
      <c r="D346" s="103"/>
      <c r="E346" s="103"/>
      <c r="F346" s="232"/>
      <c r="G346" s="103"/>
      <c r="H346" s="104"/>
      <c r="I346" s="104"/>
      <c r="J346" s="104"/>
    </row>
    <row r="347" spans="1:10" ht="15.75" hidden="1">
      <c r="A347" s="106"/>
      <c r="B347" s="231"/>
      <c r="C347" s="231"/>
      <c r="D347" s="103"/>
      <c r="E347" s="103"/>
      <c r="F347" s="232"/>
      <c r="G347" s="103"/>
      <c r="H347" s="104"/>
      <c r="I347" s="104"/>
      <c r="J347" s="104"/>
    </row>
    <row r="348" spans="1:10" ht="15.75" hidden="1">
      <c r="A348" s="106"/>
      <c r="B348" s="231"/>
      <c r="C348" s="231"/>
      <c r="D348" s="103"/>
      <c r="E348" s="103"/>
      <c r="F348" s="232"/>
      <c r="G348" s="103"/>
      <c r="H348" s="104"/>
      <c r="I348" s="104"/>
      <c r="J348" s="104"/>
    </row>
    <row r="349" spans="1:10" ht="15.75" hidden="1">
      <c r="A349" s="106"/>
      <c r="B349" s="231"/>
      <c r="C349" s="231"/>
      <c r="D349" s="103"/>
      <c r="E349" s="103"/>
      <c r="F349" s="232"/>
      <c r="G349" s="103"/>
      <c r="H349" s="104"/>
      <c r="I349" s="104"/>
      <c r="J349" s="104"/>
    </row>
    <row r="350" spans="1:10" ht="15.75" hidden="1">
      <c r="A350" s="106"/>
      <c r="B350" s="231"/>
      <c r="C350" s="231"/>
      <c r="D350" s="103"/>
      <c r="E350" s="103"/>
      <c r="F350" s="232"/>
      <c r="G350" s="103"/>
      <c r="H350" s="104"/>
      <c r="I350" s="104"/>
      <c r="J350" s="104"/>
    </row>
    <row r="351" spans="1:10" ht="15.75" hidden="1">
      <c r="A351" s="106"/>
      <c r="B351" s="231"/>
      <c r="C351" s="231"/>
      <c r="D351" s="103"/>
      <c r="E351" s="103"/>
      <c r="F351" s="232"/>
      <c r="G351" s="103"/>
      <c r="H351" s="104"/>
      <c r="I351" s="104"/>
      <c r="J351" s="104"/>
    </row>
    <row r="352" spans="1:10" ht="15.75" hidden="1">
      <c r="A352" s="106"/>
      <c r="B352" s="231"/>
      <c r="C352" s="231"/>
      <c r="D352" s="103"/>
      <c r="E352" s="103"/>
      <c r="F352" s="232"/>
      <c r="G352" s="103"/>
      <c r="H352" s="104"/>
      <c r="I352" s="104"/>
      <c r="J352" s="104"/>
    </row>
    <row r="353" spans="1:10" ht="15.75" hidden="1">
      <c r="A353" s="106"/>
      <c r="B353" s="231"/>
      <c r="C353" s="231"/>
      <c r="D353" s="103"/>
      <c r="E353" s="103"/>
      <c r="F353" s="232"/>
      <c r="G353" s="103"/>
      <c r="H353" s="104"/>
      <c r="I353" s="104"/>
      <c r="J353" s="104"/>
    </row>
    <row r="354" spans="1:10" ht="15.75" hidden="1">
      <c r="A354" s="106"/>
      <c r="B354" s="231"/>
      <c r="C354" s="231"/>
      <c r="D354" s="103"/>
      <c r="E354" s="103"/>
      <c r="F354" s="232"/>
      <c r="G354" s="103"/>
      <c r="H354" s="104"/>
      <c r="I354" s="104"/>
      <c r="J354" s="104"/>
    </row>
    <row r="355" spans="1:10" ht="15.75" hidden="1">
      <c r="A355" s="106"/>
      <c r="B355" s="231"/>
      <c r="C355" s="231"/>
      <c r="D355" s="103"/>
      <c r="E355" s="103"/>
      <c r="F355" s="232"/>
      <c r="G355" s="103"/>
      <c r="H355" s="104"/>
      <c r="I355" s="104"/>
      <c r="J355" s="104"/>
    </row>
    <row r="356" spans="1:10" ht="15.75" hidden="1">
      <c r="A356" s="106"/>
      <c r="B356" s="231"/>
      <c r="C356" s="231"/>
      <c r="D356" s="103"/>
      <c r="E356" s="103"/>
      <c r="F356" s="232"/>
      <c r="G356" s="103"/>
      <c r="H356" s="104"/>
      <c r="I356" s="104"/>
      <c r="J356" s="104"/>
    </row>
    <row r="357" spans="1:10" ht="15.75" hidden="1">
      <c r="A357" s="106"/>
      <c r="B357" s="231"/>
      <c r="C357" s="231"/>
      <c r="D357" s="103"/>
      <c r="E357" s="103"/>
      <c r="F357" s="232"/>
      <c r="G357" s="103"/>
      <c r="H357" s="104"/>
      <c r="I357" s="104"/>
      <c r="J357" s="104"/>
    </row>
    <row r="358" spans="1:10" ht="15.75" hidden="1">
      <c r="A358" s="106"/>
      <c r="B358" s="231"/>
      <c r="C358" s="231"/>
      <c r="D358" s="103"/>
      <c r="E358" s="103"/>
      <c r="F358" s="232"/>
      <c r="G358" s="103"/>
      <c r="H358" s="104"/>
      <c r="I358" s="104"/>
      <c r="J358" s="104"/>
    </row>
    <row r="359" spans="1:10" ht="15.75" hidden="1">
      <c r="A359" s="106"/>
      <c r="B359" s="231"/>
      <c r="C359" s="231"/>
      <c r="D359" s="103"/>
      <c r="E359" s="103"/>
      <c r="F359" s="232"/>
      <c r="G359" s="103"/>
      <c r="H359" s="104"/>
      <c r="I359" s="104"/>
      <c r="J359" s="104"/>
    </row>
    <row r="360" spans="1:10" ht="15.75" hidden="1">
      <c r="A360" s="106"/>
      <c r="B360" s="231"/>
      <c r="C360" s="231"/>
      <c r="D360" s="103"/>
      <c r="E360" s="103"/>
      <c r="F360" s="232"/>
      <c r="G360" s="103"/>
      <c r="H360" s="104"/>
      <c r="I360" s="104"/>
      <c r="J360" s="104"/>
    </row>
    <row r="361" spans="1:10" ht="15.75" hidden="1">
      <c r="A361" s="106"/>
      <c r="B361" s="231"/>
      <c r="C361" s="231"/>
      <c r="D361" s="103"/>
      <c r="E361" s="103"/>
      <c r="F361" s="232"/>
      <c r="G361" s="103"/>
      <c r="H361" s="104"/>
      <c r="I361" s="104"/>
      <c r="J361" s="104"/>
    </row>
    <row r="362" spans="1:10" ht="15.75" hidden="1">
      <c r="A362" s="106"/>
      <c r="B362" s="231"/>
      <c r="C362" s="231"/>
      <c r="D362" s="103"/>
      <c r="E362" s="103"/>
      <c r="F362" s="232"/>
      <c r="G362" s="103"/>
      <c r="H362" s="104"/>
      <c r="I362" s="104"/>
      <c r="J362" s="104"/>
    </row>
    <row r="363" spans="1:10" ht="15.75" hidden="1">
      <c r="A363" s="106"/>
      <c r="B363" s="231"/>
      <c r="C363" s="231"/>
      <c r="D363" s="103"/>
      <c r="E363" s="103"/>
      <c r="F363" s="232"/>
      <c r="G363" s="103"/>
      <c r="H363" s="104"/>
      <c r="I363" s="104"/>
      <c r="J363" s="104"/>
    </row>
    <row r="364" spans="1:10" ht="15.75" hidden="1">
      <c r="A364" s="106"/>
      <c r="B364" s="231"/>
      <c r="C364" s="231"/>
      <c r="D364" s="103"/>
      <c r="E364" s="103"/>
      <c r="F364" s="232"/>
      <c r="G364" s="103"/>
      <c r="H364" s="104"/>
      <c r="I364" s="104"/>
      <c r="J364" s="104"/>
    </row>
    <row r="365" spans="1:10" ht="15.75" hidden="1">
      <c r="A365" s="106"/>
      <c r="B365" s="231"/>
      <c r="C365" s="231"/>
      <c r="D365" s="103"/>
      <c r="E365" s="103"/>
      <c r="F365" s="232"/>
      <c r="G365" s="103"/>
      <c r="H365" s="104"/>
      <c r="I365" s="104"/>
      <c r="J365" s="104"/>
    </row>
    <row r="366" spans="1:10" ht="15.75" hidden="1">
      <c r="A366" s="106"/>
      <c r="B366" s="231"/>
      <c r="C366" s="231"/>
      <c r="D366" s="103"/>
      <c r="E366" s="103"/>
      <c r="F366" s="232"/>
      <c r="G366" s="103"/>
      <c r="H366" s="104"/>
      <c r="I366" s="104"/>
      <c r="J366" s="104"/>
    </row>
    <row r="367" spans="1:10" ht="15.75" hidden="1">
      <c r="A367" s="106"/>
      <c r="B367" s="231"/>
      <c r="C367" s="231"/>
      <c r="D367" s="103"/>
      <c r="E367" s="103"/>
      <c r="F367" s="232"/>
      <c r="G367" s="103"/>
      <c r="H367" s="104"/>
      <c r="I367" s="104"/>
      <c r="J367" s="104"/>
    </row>
    <row r="368" spans="1:10" ht="15.75" hidden="1">
      <c r="A368" s="106"/>
      <c r="B368" s="231"/>
      <c r="C368" s="231"/>
      <c r="D368" s="103"/>
      <c r="E368" s="103"/>
      <c r="F368" s="232"/>
      <c r="G368" s="103"/>
      <c r="H368" s="104"/>
      <c r="I368" s="104"/>
      <c r="J368" s="104"/>
    </row>
    <row r="369" spans="1:10" ht="15.75" hidden="1">
      <c r="A369" s="106"/>
      <c r="B369" s="231"/>
      <c r="C369" s="231"/>
      <c r="D369" s="103"/>
      <c r="E369" s="103"/>
      <c r="F369" s="232"/>
      <c r="G369" s="103"/>
      <c r="H369" s="104"/>
      <c r="I369" s="104"/>
      <c r="J369" s="104"/>
    </row>
    <row r="370" spans="1:10" ht="15.75" hidden="1">
      <c r="A370" s="106"/>
      <c r="B370" s="231"/>
      <c r="C370" s="231"/>
      <c r="D370" s="103"/>
      <c r="E370" s="103"/>
      <c r="F370" s="232"/>
      <c r="G370" s="103"/>
      <c r="H370" s="104"/>
      <c r="I370" s="104"/>
      <c r="J370" s="104"/>
    </row>
    <row r="371" spans="1:10" ht="15.75" hidden="1">
      <c r="A371" s="106"/>
      <c r="B371" s="231"/>
      <c r="C371" s="231"/>
      <c r="D371" s="103"/>
      <c r="E371" s="103"/>
      <c r="F371" s="232"/>
      <c r="G371" s="103"/>
      <c r="H371" s="104"/>
      <c r="I371" s="104"/>
      <c r="J371" s="104"/>
    </row>
    <row r="372" spans="1:10" ht="15.75" hidden="1">
      <c r="A372" s="106"/>
      <c r="B372" s="231"/>
      <c r="C372" s="231"/>
      <c r="D372" s="103"/>
      <c r="E372" s="103"/>
      <c r="F372" s="232"/>
      <c r="G372" s="103"/>
      <c r="H372" s="104"/>
      <c r="I372" s="104"/>
      <c r="J372" s="104"/>
    </row>
    <row r="373" spans="1:10" ht="15.75" hidden="1">
      <c r="A373" s="106"/>
      <c r="B373" s="231"/>
      <c r="C373" s="231"/>
      <c r="D373" s="103"/>
      <c r="E373" s="103"/>
      <c r="F373" s="232"/>
      <c r="G373" s="103"/>
      <c r="H373" s="104"/>
      <c r="I373" s="104"/>
      <c r="J373" s="104"/>
    </row>
    <row r="374" spans="1:10" ht="15.75" hidden="1">
      <c r="A374" s="106"/>
      <c r="B374" s="231"/>
      <c r="C374" s="231"/>
      <c r="D374" s="103"/>
      <c r="E374" s="103"/>
      <c r="F374" s="232"/>
      <c r="G374" s="103"/>
      <c r="H374" s="104"/>
      <c r="I374" s="104"/>
      <c r="J374" s="104"/>
    </row>
    <row r="375" spans="1:10" ht="15.75" hidden="1">
      <c r="A375" s="106"/>
      <c r="B375" s="231"/>
      <c r="C375" s="231"/>
      <c r="D375" s="103"/>
      <c r="E375" s="103"/>
      <c r="F375" s="232"/>
      <c r="G375" s="103"/>
      <c r="H375" s="104"/>
      <c r="I375" s="104"/>
      <c r="J375" s="104"/>
    </row>
    <row r="376" spans="1:10" ht="15.75" hidden="1">
      <c r="A376" s="106"/>
      <c r="B376" s="231"/>
      <c r="C376" s="231"/>
      <c r="D376" s="103"/>
      <c r="E376" s="103"/>
      <c r="F376" s="232"/>
      <c r="G376" s="103"/>
      <c r="H376" s="104"/>
      <c r="I376" s="104"/>
      <c r="J376" s="104"/>
    </row>
    <row r="377" spans="1:10" ht="15.75" hidden="1">
      <c r="A377" s="106"/>
      <c r="B377" s="231"/>
      <c r="C377" s="231"/>
      <c r="D377" s="103"/>
      <c r="E377" s="103"/>
      <c r="F377" s="232"/>
      <c r="G377" s="103"/>
      <c r="H377" s="104"/>
      <c r="I377" s="104"/>
      <c r="J377" s="104"/>
    </row>
    <row r="378" spans="1:10" ht="15.75" hidden="1">
      <c r="A378" s="106"/>
      <c r="B378" s="231"/>
      <c r="C378" s="231"/>
      <c r="D378" s="103"/>
      <c r="E378" s="103"/>
      <c r="F378" s="232"/>
      <c r="G378" s="103"/>
      <c r="H378" s="104"/>
      <c r="I378" s="104"/>
      <c r="J378" s="104"/>
    </row>
    <row r="379" spans="1:10" ht="15.75" hidden="1">
      <c r="A379" s="106"/>
      <c r="B379" s="231"/>
      <c r="C379" s="231"/>
      <c r="D379" s="103"/>
      <c r="E379" s="103"/>
      <c r="F379" s="232"/>
      <c r="G379" s="103"/>
      <c r="H379" s="104"/>
      <c r="I379" s="104"/>
      <c r="J379" s="104"/>
    </row>
    <row r="380" spans="1:10" ht="15.75" hidden="1">
      <c r="A380" s="106"/>
      <c r="B380" s="231"/>
      <c r="C380" s="231"/>
      <c r="D380" s="103"/>
      <c r="E380" s="103"/>
      <c r="F380" s="232"/>
      <c r="G380" s="103"/>
      <c r="H380" s="104"/>
      <c r="I380" s="104"/>
      <c r="J380" s="104"/>
    </row>
    <row r="381" spans="1:10" ht="15.75" hidden="1">
      <c r="A381" s="106"/>
      <c r="B381" s="231"/>
      <c r="C381" s="231"/>
      <c r="D381" s="103"/>
      <c r="E381" s="103"/>
      <c r="F381" s="232"/>
      <c r="G381" s="103"/>
      <c r="H381" s="104"/>
      <c r="I381" s="104"/>
      <c r="J381" s="104"/>
    </row>
    <row r="382" spans="1:10" ht="15.75" hidden="1">
      <c r="A382" s="106"/>
      <c r="B382" s="231"/>
      <c r="C382" s="231"/>
      <c r="D382" s="103"/>
      <c r="E382" s="103"/>
      <c r="F382" s="232"/>
      <c r="G382" s="103"/>
      <c r="H382" s="104"/>
      <c r="I382" s="104"/>
      <c r="J382" s="104"/>
    </row>
    <row r="383" spans="1:10" ht="15.75" hidden="1">
      <c r="A383" s="106"/>
      <c r="B383" s="231"/>
      <c r="C383" s="231"/>
      <c r="D383" s="103"/>
      <c r="E383" s="103"/>
      <c r="F383" s="232"/>
      <c r="G383" s="103"/>
      <c r="H383" s="104"/>
      <c r="I383" s="104"/>
      <c r="J383" s="104"/>
    </row>
    <row r="384" spans="1:10" ht="15.75" hidden="1">
      <c r="A384" s="106"/>
      <c r="B384" s="231"/>
      <c r="C384" s="231"/>
      <c r="D384" s="103"/>
      <c r="E384" s="103"/>
      <c r="F384" s="232"/>
      <c r="G384" s="103"/>
      <c r="H384" s="104"/>
      <c r="I384" s="104"/>
      <c r="J384" s="104"/>
    </row>
    <row r="385" spans="1:10" ht="15.75" hidden="1">
      <c r="A385" s="106"/>
      <c r="B385" s="231"/>
      <c r="C385" s="231"/>
      <c r="D385" s="103"/>
      <c r="E385" s="103"/>
      <c r="F385" s="232"/>
      <c r="G385" s="103"/>
      <c r="H385" s="104"/>
      <c r="I385" s="104"/>
      <c r="J385" s="104"/>
    </row>
    <row r="386" spans="1:10" ht="15.75" hidden="1">
      <c r="A386" s="106"/>
      <c r="B386" s="231"/>
      <c r="C386" s="231"/>
      <c r="D386" s="103"/>
      <c r="E386" s="103"/>
      <c r="F386" s="232"/>
      <c r="G386" s="103"/>
      <c r="H386" s="104"/>
      <c r="I386" s="104"/>
      <c r="J386" s="104"/>
    </row>
    <row r="387" spans="1:10" ht="15.75" hidden="1">
      <c r="A387" s="106"/>
      <c r="B387" s="231"/>
      <c r="C387" s="231"/>
      <c r="D387" s="103"/>
      <c r="E387" s="103"/>
      <c r="F387" s="232"/>
      <c r="G387" s="103"/>
      <c r="H387" s="104"/>
      <c r="I387" s="104"/>
      <c r="J387" s="104"/>
    </row>
    <row r="388" spans="1:10" ht="15.75" hidden="1">
      <c r="A388" s="106"/>
      <c r="B388" s="231"/>
      <c r="C388" s="231"/>
      <c r="D388" s="103"/>
      <c r="E388" s="103"/>
      <c r="F388" s="232"/>
      <c r="G388" s="103"/>
      <c r="H388" s="104"/>
      <c r="I388" s="104"/>
      <c r="J388" s="104"/>
    </row>
    <row r="389" spans="1:10" ht="15.75" hidden="1">
      <c r="A389" s="106"/>
      <c r="B389" s="231"/>
      <c r="C389" s="231"/>
      <c r="D389" s="103"/>
      <c r="E389" s="103"/>
      <c r="F389" s="232"/>
      <c r="G389" s="103"/>
      <c r="H389" s="104"/>
      <c r="I389" s="104"/>
      <c r="J389" s="104"/>
    </row>
    <row r="390" spans="1:10" ht="15.75" hidden="1">
      <c r="A390" s="106"/>
      <c r="B390" s="231"/>
      <c r="C390" s="231"/>
      <c r="D390" s="103"/>
      <c r="E390" s="103"/>
      <c r="F390" s="232"/>
      <c r="G390" s="103"/>
      <c r="H390" s="104"/>
      <c r="I390" s="104"/>
      <c r="J390" s="104"/>
    </row>
    <row r="391" spans="1:10" ht="15.75" hidden="1">
      <c r="A391" s="106"/>
      <c r="B391" s="231"/>
      <c r="C391" s="231"/>
      <c r="D391" s="103"/>
      <c r="E391" s="103"/>
      <c r="F391" s="232"/>
      <c r="G391" s="103"/>
      <c r="H391" s="104"/>
      <c r="I391" s="104"/>
      <c r="J391" s="104"/>
    </row>
    <row r="392" spans="1:10" ht="15.75" hidden="1">
      <c r="A392" s="106"/>
      <c r="B392" s="231"/>
      <c r="C392" s="231"/>
      <c r="D392" s="103"/>
      <c r="E392" s="103"/>
      <c r="F392" s="232"/>
      <c r="G392" s="103"/>
      <c r="H392" s="104"/>
      <c r="I392" s="104"/>
      <c r="J392" s="104"/>
    </row>
    <row r="393" spans="1:10" ht="15.75" hidden="1">
      <c r="A393" s="106"/>
      <c r="B393" s="231"/>
      <c r="C393" s="231"/>
      <c r="D393" s="103"/>
      <c r="E393" s="103"/>
      <c r="F393" s="232"/>
      <c r="G393" s="103"/>
      <c r="H393" s="104"/>
      <c r="I393" s="104"/>
      <c r="J393" s="104"/>
    </row>
    <row r="394" spans="1:10" ht="15.75" hidden="1">
      <c r="A394" s="106"/>
      <c r="B394" s="231"/>
      <c r="C394" s="231"/>
      <c r="D394" s="103"/>
      <c r="E394" s="103"/>
      <c r="F394" s="232"/>
      <c r="G394" s="103"/>
      <c r="H394" s="104"/>
      <c r="I394" s="104"/>
      <c r="J394" s="104"/>
    </row>
    <row r="395" spans="1:10" ht="15.75" hidden="1">
      <c r="A395" s="106"/>
      <c r="B395" s="231"/>
      <c r="C395" s="231"/>
      <c r="D395" s="103"/>
      <c r="E395" s="103"/>
      <c r="F395" s="232"/>
      <c r="G395" s="103"/>
      <c r="H395" s="104"/>
      <c r="I395" s="104"/>
      <c r="J395" s="104"/>
    </row>
    <row r="396" spans="1:10" ht="15.75" hidden="1">
      <c r="A396" s="106"/>
      <c r="B396" s="231"/>
      <c r="C396" s="231"/>
      <c r="D396" s="103"/>
      <c r="E396" s="103"/>
      <c r="F396" s="232"/>
      <c r="G396" s="103"/>
      <c r="H396" s="104"/>
      <c r="I396" s="104"/>
      <c r="J396" s="104"/>
    </row>
    <row r="397" spans="1:10" ht="15.75" hidden="1">
      <c r="A397" s="106"/>
      <c r="B397" s="231"/>
      <c r="C397" s="231"/>
      <c r="D397" s="103"/>
      <c r="E397" s="103"/>
      <c r="F397" s="232"/>
      <c r="G397" s="103"/>
      <c r="H397" s="104"/>
      <c r="I397" s="104"/>
      <c r="J397" s="104"/>
    </row>
    <row r="398" spans="1:10" ht="15.75" hidden="1">
      <c r="A398" s="106"/>
      <c r="B398" s="231"/>
      <c r="C398" s="231"/>
      <c r="D398" s="103"/>
      <c r="E398" s="103"/>
      <c r="F398" s="232"/>
      <c r="G398" s="103"/>
      <c r="H398" s="104"/>
      <c r="I398" s="104"/>
      <c r="J398" s="104"/>
    </row>
    <row r="399" spans="1:10" ht="15.75" hidden="1">
      <c r="A399" s="106"/>
      <c r="B399" s="231"/>
      <c r="C399" s="231"/>
      <c r="D399" s="103"/>
      <c r="E399" s="103"/>
      <c r="F399" s="232"/>
      <c r="G399" s="103"/>
      <c r="H399" s="104"/>
      <c r="I399" s="104"/>
      <c r="J399" s="104"/>
    </row>
    <row r="400" spans="1:10" ht="15.75" hidden="1">
      <c r="A400" s="106"/>
      <c r="B400" s="231"/>
      <c r="C400" s="231"/>
      <c r="D400" s="103"/>
      <c r="E400" s="103"/>
      <c r="F400" s="232"/>
      <c r="G400" s="103"/>
      <c r="H400" s="104"/>
      <c r="I400" s="104"/>
      <c r="J400" s="104"/>
    </row>
    <row r="401" spans="1:10" ht="15.75" hidden="1">
      <c r="A401" s="106"/>
      <c r="B401" s="231"/>
      <c r="C401" s="231"/>
      <c r="D401" s="103"/>
      <c r="E401" s="103"/>
      <c r="F401" s="232"/>
      <c r="G401" s="103"/>
      <c r="H401" s="104"/>
      <c r="I401" s="104"/>
      <c r="J401" s="104"/>
    </row>
    <row r="402" spans="1:10" ht="15.75" hidden="1">
      <c r="A402" s="106"/>
      <c r="B402" s="231"/>
      <c r="C402" s="231"/>
      <c r="D402" s="103"/>
      <c r="E402" s="103"/>
      <c r="F402" s="232"/>
      <c r="G402" s="103"/>
      <c r="H402" s="104"/>
      <c r="I402" s="104"/>
      <c r="J402" s="104"/>
    </row>
    <row r="403" spans="1:10" ht="15.75" hidden="1">
      <c r="A403" s="106"/>
      <c r="B403" s="231"/>
      <c r="C403" s="231"/>
      <c r="D403" s="103"/>
      <c r="E403" s="103"/>
      <c r="F403" s="232"/>
      <c r="G403" s="103"/>
      <c r="H403" s="104"/>
      <c r="I403" s="104"/>
      <c r="J403" s="104"/>
    </row>
    <row r="404" spans="1:10" ht="15.75" hidden="1">
      <c r="A404" s="106"/>
      <c r="B404" s="231"/>
      <c r="C404" s="231"/>
      <c r="D404" s="103"/>
      <c r="E404" s="103"/>
      <c r="F404" s="232"/>
      <c r="G404" s="103"/>
      <c r="H404" s="104"/>
      <c r="I404" s="104"/>
      <c r="J404" s="104"/>
    </row>
    <row r="405" spans="1:10" ht="15.75" hidden="1">
      <c r="A405" s="106"/>
      <c r="B405" s="231"/>
      <c r="C405" s="231"/>
      <c r="D405" s="103"/>
      <c r="E405" s="103"/>
      <c r="F405" s="232"/>
      <c r="G405" s="103"/>
      <c r="H405" s="104"/>
      <c r="I405" s="104"/>
      <c r="J405" s="104"/>
    </row>
    <row r="406" spans="1:10" ht="15.75" hidden="1">
      <c r="A406" s="106"/>
      <c r="B406" s="231"/>
      <c r="C406" s="231"/>
      <c r="D406" s="103"/>
      <c r="E406" s="103"/>
      <c r="F406" s="232"/>
      <c r="G406" s="103"/>
      <c r="H406" s="104"/>
      <c r="I406" s="104"/>
      <c r="J406" s="104"/>
    </row>
    <row r="407" spans="1:10" ht="15.75" hidden="1">
      <c r="A407" s="106"/>
      <c r="B407" s="231"/>
      <c r="C407" s="231"/>
      <c r="D407" s="103"/>
      <c r="E407" s="103"/>
      <c r="F407" s="232"/>
      <c r="G407" s="103"/>
      <c r="H407" s="104"/>
      <c r="I407" s="104"/>
      <c r="J407" s="104"/>
    </row>
    <row r="408" spans="1:10" ht="15.75" hidden="1">
      <c r="A408" s="106"/>
      <c r="B408" s="231"/>
      <c r="C408" s="231"/>
      <c r="D408" s="103"/>
      <c r="E408" s="103"/>
      <c r="F408" s="232"/>
      <c r="G408" s="103"/>
      <c r="H408" s="104"/>
      <c r="I408" s="104"/>
      <c r="J408" s="104"/>
    </row>
    <row r="409" spans="1:10" ht="15.75" hidden="1">
      <c r="A409" s="106"/>
      <c r="B409" s="231"/>
      <c r="C409" s="231"/>
      <c r="D409" s="103"/>
      <c r="E409" s="103"/>
      <c r="F409" s="232"/>
      <c r="G409" s="103"/>
      <c r="H409" s="104"/>
      <c r="I409" s="104"/>
      <c r="J409" s="104"/>
    </row>
    <row r="410" spans="1:10" ht="15.75" hidden="1">
      <c r="A410" s="106"/>
      <c r="B410" s="231"/>
      <c r="C410" s="231"/>
      <c r="D410" s="103"/>
      <c r="E410" s="103"/>
      <c r="F410" s="232"/>
      <c r="G410" s="103"/>
      <c r="H410" s="104"/>
      <c r="I410" s="104"/>
      <c r="J410" s="104"/>
    </row>
    <row r="411" spans="1:10" ht="15.75" hidden="1">
      <c r="A411" s="106"/>
      <c r="B411" s="231"/>
      <c r="C411" s="231"/>
      <c r="D411" s="103"/>
      <c r="E411" s="103"/>
      <c r="F411" s="232"/>
      <c r="G411" s="103"/>
      <c r="H411" s="104"/>
      <c r="I411" s="104"/>
      <c r="J411" s="104"/>
    </row>
    <row r="412" spans="1:10" ht="15.75" hidden="1">
      <c r="A412" s="106"/>
      <c r="B412" s="231"/>
      <c r="C412" s="231"/>
      <c r="D412" s="103"/>
      <c r="E412" s="103"/>
      <c r="F412" s="232"/>
      <c r="G412" s="103"/>
      <c r="H412" s="104"/>
      <c r="I412" s="104"/>
      <c r="J412" s="104"/>
    </row>
    <row r="413" spans="1:10" ht="15.75" hidden="1">
      <c r="A413" s="106"/>
      <c r="B413" s="231"/>
      <c r="C413" s="231"/>
      <c r="D413" s="103"/>
      <c r="E413" s="103"/>
      <c r="F413" s="232"/>
      <c r="G413" s="103"/>
      <c r="H413" s="104"/>
      <c r="I413" s="104"/>
      <c r="J413" s="104"/>
    </row>
    <row r="414" spans="1:10" ht="15.75" hidden="1">
      <c r="A414" s="106"/>
      <c r="B414" s="231"/>
      <c r="C414" s="231"/>
      <c r="D414" s="103"/>
      <c r="E414" s="103"/>
      <c r="F414" s="232"/>
      <c r="G414" s="103"/>
      <c r="H414" s="104"/>
      <c r="I414" s="104"/>
      <c r="J414" s="104"/>
    </row>
    <row r="415" spans="1:10" ht="15.75" hidden="1">
      <c r="A415" s="106"/>
      <c r="B415" s="231"/>
      <c r="C415" s="231"/>
      <c r="D415" s="103"/>
      <c r="E415" s="103"/>
      <c r="F415" s="232"/>
      <c r="G415" s="103"/>
      <c r="H415" s="104"/>
      <c r="I415" s="104"/>
      <c r="J415" s="104"/>
    </row>
    <row r="416" spans="1:10" ht="15.75" hidden="1">
      <c r="A416" s="106"/>
      <c r="B416" s="231"/>
      <c r="C416" s="231"/>
      <c r="D416" s="103"/>
      <c r="E416" s="103"/>
      <c r="F416" s="232"/>
      <c r="G416" s="103"/>
      <c r="H416" s="104"/>
      <c r="I416" s="104"/>
      <c r="J416" s="104"/>
    </row>
    <row r="417" spans="1:10" ht="15.75" hidden="1">
      <c r="A417" s="106"/>
      <c r="B417" s="231"/>
      <c r="C417" s="231"/>
      <c r="D417" s="103"/>
      <c r="E417" s="103"/>
      <c r="F417" s="232"/>
      <c r="G417" s="103"/>
      <c r="H417" s="104"/>
      <c r="I417" s="104"/>
      <c r="J417" s="104"/>
    </row>
    <row r="418" spans="1:10" ht="15.75" hidden="1">
      <c r="A418" s="106"/>
      <c r="B418" s="231"/>
      <c r="C418" s="231"/>
      <c r="D418" s="103"/>
      <c r="E418" s="103"/>
      <c r="F418" s="232"/>
      <c r="G418" s="103"/>
      <c r="H418" s="104"/>
      <c r="I418" s="104"/>
      <c r="J418" s="104"/>
    </row>
    <row r="419" spans="1:10" ht="15.75" hidden="1">
      <c r="A419" s="106"/>
      <c r="B419" s="231"/>
      <c r="C419" s="231"/>
      <c r="D419" s="103"/>
      <c r="E419" s="103"/>
      <c r="F419" s="232"/>
      <c r="G419" s="103"/>
      <c r="H419" s="104"/>
      <c r="I419" s="104"/>
      <c r="J419" s="104"/>
    </row>
    <row r="420" spans="1:10" ht="15.75" hidden="1">
      <c r="A420" s="106"/>
      <c r="B420" s="231"/>
      <c r="C420" s="231"/>
      <c r="D420" s="103"/>
      <c r="E420" s="103"/>
      <c r="F420" s="232"/>
      <c r="G420" s="103"/>
      <c r="H420" s="104"/>
      <c r="I420" s="104"/>
      <c r="J420" s="104"/>
    </row>
    <row r="421" spans="1:10" ht="15.75" hidden="1">
      <c r="A421" s="106"/>
      <c r="B421" s="231"/>
      <c r="C421" s="231"/>
      <c r="D421" s="103"/>
      <c r="E421" s="103"/>
      <c r="F421" s="232"/>
      <c r="G421" s="103"/>
      <c r="H421" s="104"/>
      <c r="I421" s="104"/>
      <c r="J421" s="104"/>
    </row>
    <row r="422" spans="1:10" ht="15.75" hidden="1">
      <c r="A422" s="106"/>
      <c r="B422" s="231"/>
      <c r="C422" s="231"/>
      <c r="D422" s="103"/>
      <c r="E422" s="103"/>
      <c r="F422" s="232"/>
      <c r="G422" s="103"/>
      <c r="H422" s="104"/>
      <c r="I422" s="104"/>
      <c r="J422" s="104"/>
    </row>
    <row r="423" spans="1:10" ht="15.75" hidden="1">
      <c r="A423" s="106"/>
      <c r="B423" s="231"/>
      <c r="C423" s="231"/>
      <c r="D423" s="103"/>
      <c r="E423" s="103"/>
      <c r="F423" s="232"/>
      <c r="G423" s="103"/>
      <c r="H423" s="104"/>
      <c r="I423" s="104"/>
      <c r="J423" s="104"/>
    </row>
    <row r="424" spans="1:10" ht="15.75" hidden="1">
      <c r="A424" s="106"/>
      <c r="B424" s="231"/>
      <c r="C424" s="231"/>
      <c r="D424" s="103"/>
      <c r="E424" s="103"/>
      <c r="F424" s="232"/>
      <c r="G424" s="103"/>
      <c r="H424" s="104"/>
      <c r="I424" s="104"/>
      <c r="J424" s="104"/>
    </row>
    <row r="425" spans="1:10" ht="15.75" hidden="1">
      <c r="A425" s="106"/>
      <c r="B425" s="231"/>
      <c r="C425" s="231"/>
      <c r="D425" s="103"/>
      <c r="E425" s="103"/>
      <c r="F425" s="232"/>
      <c r="G425" s="103"/>
      <c r="H425" s="104"/>
      <c r="I425" s="104"/>
      <c r="J425" s="104"/>
    </row>
    <row r="426" spans="1:10" ht="15.75" hidden="1">
      <c r="A426" s="106"/>
      <c r="B426" s="231"/>
      <c r="C426" s="231"/>
      <c r="D426" s="103"/>
      <c r="E426" s="103"/>
      <c r="F426" s="232"/>
      <c r="G426" s="103"/>
      <c r="H426" s="104"/>
      <c r="I426" s="104"/>
      <c r="J426" s="104"/>
    </row>
    <row r="427" spans="1:10" ht="15.75" hidden="1">
      <c r="A427" s="106"/>
      <c r="B427" s="231"/>
      <c r="C427" s="231"/>
      <c r="D427" s="103"/>
      <c r="E427" s="103"/>
      <c r="F427" s="232"/>
      <c r="G427" s="103"/>
      <c r="H427" s="104"/>
      <c r="I427" s="104"/>
      <c r="J427" s="104"/>
    </row>
    <row r="428" spans="1:10" ht="15.75" hidden="1">
      <c r="A428" s="106"/>
      <c r="B428" s="231"/>
      <c r="C428" s="231"/>
      <c r="D428" s="103"/>
      <c r="E428" s="103"/>
      <c r="F428" s="232"/>
      <c r="G428" s="103"/>
      <c r="H428" s="104"/>
      <c r="I428" s="104"/>
      <c r="J428" s="104"/>
    </row>
    <row r="429" spans="1:10" ht="15.75" hidden="1">
      <c r="A429" s="106"/>
      <c r="B429" s="231"/>
      <c r="C429" s="231"/>
      <c r="D429" s="103"/>
      <c r="E429" s="103"/>
      <c r="F429" s="232"/>
      <c r="G429" s="103"/>
      <c r="H429" s="104"/>
      <c r="I429" s="104"/>
      <c r="J429" s="104"/>
    </row>
    <row r="430" spans="1:10" ht="15.75" hidden="1">
      <c r="A430" s="106"/>
      <c r="B430" s="231"/>
      <c r="C430" s="231"/>
      <c r="D430" s="103"/>
      <c r="E430" s="103"/>
      <c r="F430" s="232"/>
      <c r="G430" s="103"/>
      <c r="H430" s="104"/>
      <c r="I430" s="104"/>
      <c r="J430" s="104"/>
    </row>
    <row r="431" spans="1:10" ht="15.75" hidden="1">
      <c r="A431" s="106"/>
      <c r="B431" s="231"/>
      <c r="C431" s="231"/>
      <c r="D431" s="103"/>
      <c r="E431" s="103"/>
      <c r="F431" s="232"/>
      <c r="G431" s="103"/>
      <c r="H431" s="104"/>
      <c r="I431" s="104"/>
      <c r="J431" s="104"/>
    </row>
    <row r="432" spans="1:10" ht="15.75" hidden="1">
      <c r="A432" s="106"/>
      <c r="B432" s="231"/>
      <c r="C432" s="231"/>
      <c r="D432" s="103"/>
      <c r="E432" s="103"/>
      <c r="F432" s="232"/>
      <c r="G432" s="103"/>
      <c r="H432" s="104"/>
      <c r="I432" s="104"/>
      <c r="J432" s="104"/>
    </row>
    <row r="433" spans="1:10" ht="15.75" hidden="1">
      <c r="A433" s="106"/>
      <c r="B433" s="231"/>
      <c r="C433" s="231"/>
      <c r="D433" s="103"/>
      <c r="E433" s="103"/>
      <c r="F433" s="232"/>
      <c r="G433" s="103"/>
      <c r="H433" s="104"/>
      <c r="I433" s="104"/>
      <c r="J433" s="104"/>
    </row>
    <row r="434" spans="1:10" ht="15.75" hidden="1">
      <c r="A434" s="106"/>
      <c r="B434" s="231"/>
      <c r="C434" s="231"/>
      <c r="D434" s="103"/>
      <c r="E434" s="103"/>
      <c r="F434" s="232"/>
      <c r="G434" s="103"/>
      <c r="H434" s="104"/>
      <c r="I434" s="104"/>
      <c r="J434" s="104"/>
    </row>
    <row r="435" spans="1:10" ht="15.75" hidden="1">
      <c r="A435" s="106"/>
      <c r="B435" s="231"/>
      <c r="C435" s="231"/>
      <c r="D435" s="103"/>
      <c r="E435" s="103"/>
      <c r="F435" s="232"/>
      <c r="G435" s="103"/>
      <c r="H435" s="104"/>
      <c r="I435" s="104"/>
      <c r="J435" s="104"/>
    </row>
    <row r="436" spans="1:10" ht="15.75" hidden="1">
      <c r="A436" s="106"/>
      <c r="B436" s="231"/>
      <c r="C436" s="231"/>
      <c r="D436" s="103"/>
      <c r="E436" s="103"/>
      <c r="F436" s="232"/>
      <c r="G436" s="103"/>
      <c r="H436" s="104"/>
      <c r="I436" s="104"/>
      <c r="J436" s="104"/>
    </row>
    <row r="437" spans="1:10" ht="15.75" hidden="1">
      <c r="A437" s="106"/>
      <c r="B437" s="231"/>
      <c r="C437" s="231"/>
      <c r="D437" s="103"/>
      <c r="E437" s="103"/>
      <c r="F437" s="232"/>
      <c r="G437" s="103"/>
      <c r="H437" s="104"/>
      <c r="I437" s="104"/>
      <c r="J437" s="104"/>
    </row>
    <row r="438" spans="1:10" ht="15.75" hidden="1">
      <c r="A438" s="106"/>
      <c r="B438" s="231"/>
      <c r="C438" s="231"/>
      <c r="D438" s="103"/>
      <c r="E438" s="103"/>
      <c r="F438" s="232"/>
      <c r="G438" s="103"/>
      <c r="H438" s="104"/>
      <c r="I438" s="104"/>
      <c r="J438" s="104"/>
    </row>
    <row r="439" spans="1:10" ht="15.75" hidden="1">
      <c r="A439" s="106"/>
      <c r="B439" s="231"/>
      <c r="C439" s="231"/>
      <c r="D439" s="103"/>
      <c r="E439" s="103"/>
      <c r="F439" s="232"/>
      <c r="G439" s="103"/>
      <c r="H439" s="104"/>
      <c r="I439" s="104"/>
      <c r="J439" s="104"/>
    </row>
    <row r="440" spans="1:10" ht="15.75" hidden="1">
      <c r="A440" s="106"/>
      <c r="B440" s="231"/>
      <c r="C440" s="231"/>
      <c r="D440" s="103"/>
      <c r="E440" s="103"/>
      <c r="F440" s="232"/>
      <c r="G440" s="103"/>
      <c r="H440" s="104"/>
      <c r="I440" s="104"/>
      <c r="J440" s="104"/>
    </row>
    <row r="441" spans="1:10" ht="15.75" hidden="1">
      <c r="A441" s="106"/>
      <c r="B441" s="231"/>
      <c r="C441" s="231"/>
      <c r="D441" s="103"/>
      <c r="E441" s="103"/>
      <c r="F441" s="232"/>
      <c r="G441" s="103"/>
      <c r="H441" s="104"/>
      <c r="I441" s="104"/>
      <c r="J441" s="104"/>
    </row>
    <row r="442" spans="1:10" ht="15.75" hidden="1">
      <c r="A442" s="106"/>
      <c r="B442" s="231"/>
      <c r="C442" s="231"/>
      <c r="D442" s="103"/>
      <c r="E442" s="103"/>
      <c r="F442" s="232"/>
      <c r="G442" s="103"/>
      <c r="H442" s="104"/>
      <c r="I442" s="104"/>
      <c r="J442" s="104"/>
    </row>
    <row r="443" spans="1:10" ht="15.75" hidden="1">
      <c r="A443" s="106"/>
      <c r="B443" s="231"/>
      <c r="C443" s="231"/>
      <c r="D443" s="103"/>
      <c r="E443" s="103"/>
      <c r="F443" s="232"/>
      <c r="G443" s="103"/>
      <c r="H443" s="104"/>
      <c r="I443" s="104"/>
      <c r="J443" s="104"/>
    </row>
    <row r="444" spans="1:10" ht="15.75" hidden="1">
      <c r="A444" s="106"/>
      <c r="B444" s="231"/>
      <c r="C444" s="231"/>
      <c r="D444" s="103"/>
      <c r="E444" s="103"/>
      <c r="F444" s="232"/>
      <c r="G444" s="103"/>
      <c r="H444" s="104"/>
      <c r="I444" s="104"/>
      <c r="J444" s="104"/>
    </row>
    <row r="445" spans="1:10" ht="15.75" hidden="1">
      <c r="A445" s="106"/>
      <c r="B445" s="231"/>
      <c r="C445" s="231"/>
      <c r="D445" s="103"/>
      <c r="E445" s="103"/>
      <c r="F445" s="232"/>
      <c r="G445" s="103"/>
      <c r="H445" s="104"/>
      <c r="I445" s="104"/>
      <c r="J445" s="104"/>
    </row>
    <row r="446" spans="1:10" ht="15.75" hidden="1">
      <c r="A446" s="106"/>
      <c r="B446" s="231"/>
      <c r="C446" s="231"/>
      <c r="D446" s="103"/>
      <c r="E446" s="103"/>
      <c r="F446" s="232"/>
      <c r="G446" s="103"/>
      <c r="H446" s="104"/>
      <c r="I446" s="104"/>
      <c r="J446" s="104"/>
    </row>
    <row r="447" spans="1:10" ht="15.75" hidden="1">
      <c r="A447" s="106"/>
      <c r="B447" s="231"/>
      <c r="C447" s="231"/>
      <c r="D447" s="103"/>
      <c r="E447" s="103"/>
      <c r="F447" s="232"/>
      <c r="G447" s="103"/>
      <c r="H447" s="104"/>
      <c r="I447" s="104"/>
      <c r="J447" s="104"/>
    </row>
    <row r="448" spans="1:10" ht="15.75" hidden="1">
      <c r="A448" s="106"/>
      <c r="B448" s="231"/>
      <c r="C448" s="231"/>
      <c r="D448" s="103"/>
      <c r="E448" s="103"/>
      <c r="F448" s="232"/>
      <c r="G448" s="103"/>
      <c r="H448" s="104"/>
      <c r="I448" s="104"/>
      <c r="J448" s="104"/>
    </row>
    <row r="449" spans="1:10" ht="15.75" hidden="1">
      <c r="A449" s="106"/>
      <c r="B449" s="231"/>
      <c r="C449" s="231"/>
      <c r="D449" s="103"/>
      <c r="E449" s="103"/>
      <c r="F449" s="232"/>
      <c r="G449" s="103"/>
      <c r="H449" s="104"/>
      <c r="I449" s="104"/>
      <c r="J449" s="104"/>
    </row>
    <row r="450" spans="1:10" ht="15.75" hidden="1">
      <c r="A450" s="106"/>
      <c r="B450" s="231"/>
      <c r="C450" s="231"/>
      <c r="D450" s="103"/>
      <c r="E450" s="103"/>
      <c r="F450" s="232"/>
      <c r="G450" s="103"/>
      <c r="H450" s="104"/>
      <c r="I450" s="104"/>
      <c r="J450" s="104"/>
    </row>
    <row r="451" spans="1:10" ht="15.75" hidden="1">
      <c r="A451" s="106"/>
      <c r="B451" s="231"/>
      <c r="C451" s="231"/>
      <c r="D451" s="103"/>
      <c r="E451" s="103"/>
      <c r="F451" s="232"/>
      <c r="G451" s="103"/>
      <c r="H451" s="104"/>
      <c r="I451" s="104"/>
      <c r="J451" s="104"/>
    </row>
    <row r="452" spans="1:10" ht="15.75" hidden="1">
      <c r="A452" s="106"/>
      <c r="B452" s="231"/>
      <c r="C452" s="231"/>
      <c r="D452" s="103"/>
      <c r="E452" s="103"/>
      <c r="F452" s="232"/>
      <c r="G452" s="103"/>
      <c r="H452" s="104"/>
      <c r="I452" s="104"/>
      <c r="J452" s="104"/>
    </row>
    <row r="453" spans="1:10" ht="15.75" hidden="1">
      <c r="A453" s="106"/>
      <c r="B453" s="231"/>
      <c r="C453" s="231"/>
      <c r="D453" s="103"/>
      <c r="E453" s="103"/>
      <c r="F453" s="232"/>
      <c r="G453" s="103"/>
      <c r="H453" s="104"/>
      <c r="I453" s="104"/>
      <c r="J453" s="104"/>
    </row>
    <row r="454" spans="1:10" ht="15.75" hidden="1">
      <c r="A454" s="106"/>
      <c r="B454" s="231"/>
      <c r="C454" s="231"/>
      <c r="D454" s="103"/>
      <c r="E454" s="103"/>
      <c r="F454" s="232"/>
      <c r="G454" s="103"/>
      <c r="H454" s="104"/>
      <c r="I454" s="104"/>
      <c r="J454" s="104"/>
    </row>
    <row r="455" spans="1:10" ht="15.75" hidden="1">
      <c r="A455" s="106"/>
      <c r="B455" s="231"/>
      <c r="C455" s="231"/>
      <c r="D455" s="103"/>
      <c r="E455" s="103"/>
      <c r="F455" s="232"/>
      <c r="G455" s="103"/>
      <c r="H455" s="104"/>
      <c r="I455" s="104"/>
      <c r="J455" s="104"/>
    </row>
    <row r="456" spans="1:10" ht="15.75" hidden="1">
      <c r="A456" s="106"/>
      <c r="B456" s="231"/>
      <c r="C456" s="231"/>
      <c r="D456" s="103"/>
      <c r="E456" s="103"/>
      <c r="F456" s="232"/>
      <c r="G456" s="103"/>
      <c r="H456" s="104"/>
      <c r="I456" s="104"/>
      <c r="J456" s="104"/>
    </row>
    <row r="457" spans="1:10" ht="15.75" hidden="1">
      <c r="A457" s="106"/>
      <c r="B457" s="231"/>
      <c r="C457" s="231"/>
      <c r="D457" s="103"/>
      <c r="E457" s="103"/>
      <c r="F457" s="232"/>
      <c r="G457" s="103"/>
      <c r="H457" s="104"/>
      <c r="I457" s="104"/>
      <c r="J457" s="104"/>
    </row>
    <row r="458" spans="1:10" ht="15.75" hidden="1">
      <c r="A458" s="106"/>
      <c r="B458" s="231"/>
      <c r="C458" s="231"/>
      <c r="D458" s="103"/>
      <c r="E458" s="103"/>
      <c r="F458" s="232"/>
      <c r="G458" s="103"/>
      <c r="H458" s="104"/>
      <c r="I458" s="104"/>
      <c r="J458" s="104"/>
    </row>
    <row r="459" spans="1:10" ht="15.75" hidden="1">
      <c r="A459" s="106"/>
      <c r="B459" s="231"/>
      <c r="C459" s="231"/>
      <c r="D459" s="103"/>
      <c r="E459" s="103"/>
      <c r="F459" s="232"/>
      <c r="G459" s="103"/>
      <c r="H459" s="104"/>
      <c r="I459" s="104"/>
      <c r="J459" s="104"/>
    </row>
    <row r="460" spans="1:10" ht="15.75" hidden="1">
      <c r="A460" s="106"/>
      <c r="B460" s="231"/>
      <c r="C460" s="231"/>
      <c r="D460" s="103"/>
      <c r="E460" s="103"/>
      <c r="F460" s="232"/>
      <c r="G460" s="103"/>
      <c r="H460" s="104"/>
      <c r="I460" s="104"/>
      <c r="J460" s="104"/>
    </row>
    <row r="461" spans="1:10" ht="15.75" hidden="1">
      <c r="A461" s="106"/>
      <c r="B461" s="231"/>
      <c r="C461" s="231"/>
      <c r="D461" s="103"/>
      <c r="E461" s="103"/>
      <c r="F461" s="232"/>
      <c r="G461" s="103"/>
      <c r="H461" s="104"/>
      <c r="I461" s="104"/>
      <c r="J461" s="104"/>
    </row>
    <row r="462" spans="1:10" ht="15.75" hidden="1">
      <c r="A462" s="106"/>
      <c r="B462" s="231"/>
      <c r="C462" s="231"/>
      <c r="D462" s="103"/>
      <c r="E462" s="103"/>
      <c r="F462" s="232"/>
      <c r="G462" s="103"/>
      <c r="H462" s="104"/>
      <c r="I462" s="104"/>
      <c r="J462" s="104"/>
    </row>
    <row r="463" spans="1:10" ht="15.75" hidden="1">
      <c r="A463" s="106"/>
      <c r="B463" s="231"/>
      <c r="C463" s="231"/>
      <c r="D463" s="103"/>
      <c r="E463" s="103"/>
      <c r="F463" s="232"/>
      <c r="G463" s="103"/>
      <c r="H463" s="104"/>
      <c r="I463" s="104"/>
      <c r="J463" s="104"/>
    </row>
    <row r="464" spans="1:10" ht="15.75" hidden="1">
      <c r="A464" s="106"/>
      <c r="B464" s="231"/>
      <c r="C464" s="231"/>
      <c r="D464" s="103"/>
      <c r="E464" s="103"/>
      <c r="F464" s="232"/>
      <c r="G464" s="103"/>
      <c r="H464" s="104"/>
      <c r="I464" s="104"/>
      <c r="J464" s="104"/>
    </row>
    <row r="465" spans="1:10" ht="15.75" hidden="1">
      <c r="A465" s="106"/>
      <c r="B465" s="231"/>
      <c r="C465" s="231"/>
      <c r="D465" s="103"/>
      <c r="E465" s="103"/>
      <c r="F465" s="232"/>
      <c r="G465" s="103"/>
      <c r="H465" s="104"/>
      <c r="I465" s="104"/>
      <c r="J465" s="104"/>
    </row>
    <row r="466" spans="1:10" ht="15.75" hidden="1">
      <c r="A466" s="106"/>
      <c r="B466" s="231"/>
      <c r="C466" s="231"/>
      <c r="D466" s="103"/>
      <c r="E466" s="103"/>
      <c r="F466" s="232"/>
      <c r="G466" s="103"/>
      <c r="H466" s="104"/>
      <c r="I466" s="104"/>
      <c r="J466" s="104"/>
    </row>
    <row r="467" spans="1:10" ht="15.75" hidden="1">
      <c r="A467" s="106"/>
      <c r="B467" s="231"/>
      <c r="C467" s="231"/>
      <c r="D467" s="103"/>
      <c r="E467" s="103"/>
      <c r="F467" s="232"/>
      <c r="G467" s="103"/>
      <c r="H467" s="104"/>
      <c r="I467" s="104"/>
      <c r="J467" s="104"/>
    </row>
    <row r="468" spans="1:10" ht="15.75" hidden="1">
      <c r="A468" s="106"/>
      <c r="B468" s="231"/>
      <c r="C468" s="231"/>
      <c r="D468" s="103"/>
      <c r="E468" s="103"/>
      <c r="F468" s="232"/>
      <c r="G468" s="103"/>
      <c r="H468" s="104"/>
      <c r="I468" s="104"/>
      <c r="J468" s="104"/>
    </row>
    <row r="469" spans="1:10" ht="15.75" hidden="1">
      <c r="A469" s="106"/>
      <c r="B469" s="231"/>
      <c r="C469" s="231"/>
      <c r="D469" s="103"/>
      <c r="E469" s="103"/>
      <c r="F469" s="232"/>
      <c r="G469" s="103"/>
      <c r="H469" s="104"/>
      <c r="I469" s="104"/>
      <c r="J469" s="104"/>
    </row>
    <row r="470" spans="1:10" ht="15.75" hidden="1">
      <c r="A470" s="106"/>
      <c r="B470" s="231"/>
      <c r="C470" s="231"/>
      <c r="D470" s="103"/>
      <c r="E470" s="103"/>
      <c r="F470" s="232"/>
      <c r="G470" s="103"/>
      <c r="H470" s="104"/>
      <c r="I470" s="104"/>
      <c r="J470" s="104"/>
    </row>
    <row r="471" spans="1:10" ht="15.75" hidden="1">
      <c r="A471" s="106"/>
      <c r="B471" s="231"/>
      <c r="C471" s="231"/>
      <c r="D471" s="103"/>
      <c r="E471" s="103"/>
      <c r="F471" s="232"/>
      <c r="G471" s="103"/>
      <c r="H471" s="104"/>
      <c r="I471" s="104"/>
      <c r="J471" s="104"/>
    </row>
    <row r="472" spans="1:10" ht="15.75" hidden="1">
      <c r="A472" s="106"/>
      <c r="B472" s="231"/>
      <c r="C472" s="231"/>
      <c r="D472" s="103"/>
      <c r="E472" s="103"/>
      <c r="F472" s="232"/>
      <c r="G472" s="103"/>
      <c r="H472" s="104"/>
      <c r="I472" s="104"/>
      <c r="J472" s="104"/>
    </row>
    <row r="473" spans="1:10" ht="15.75" hidden="1">
      <c r="A473" s="106"/>
      <c r="B473" s="231"/>
      <c r="C473" s="231"/>
      <c r="D473" s="103"/>
      <c r="E473" s="103"/>
      <c r="F473" s="232"/>
      <c r="G473" s="103"/>
      <c r="H473" s="104"/>
      <c r="I473" s="104"/>
      <c r="J473" s="104"/>
    </row>
    <row r="474" spans="1:10" ht="15.75" hidden="1">
      <c r="A474" s="106"/>
      <c r="B474" s="231"/>
      <c r="C474" s="231"/>
      <c r="D474" s="103"/>
      <c r="E474" s="103"/>
      <c r="F474" s="232"/>
      <c r="G474" s="103"/>
      <c r="H474" s="104"/>
      <c r="I474" s="104"/>
      <c r="J474" s="104"/>
    </row>
    <row r="475" spans="1:10" ht="15.75" hidden="1">
      <c r="A475" s="106"/>
      <c r="B475" s="231"/>
      <c r="C475" s="231"/>
      <c r="D475" s="103"/>
      <c r="E475" s="103"/>
      <c r="F475" s="232"/>
      <c r="G475" s="103"/>
      <c r="H475" s="104"/>
      <c r="I475" s="104"/>
      <c r="J475" s="104"/>
    </row>
    <row r="476" spans="1:10" ht="15.75" hidden="1">
      <c r="A476" s="106"/>
      <c r="B476" s="231"/>
      <c r="C476" s="231"/>
      <c r="D476" s="103"/>
      <c r="E476" s="103"/>
      <c r="F476" s="232"/>
      <c r="G476" s="103"/>
      <c r="H476" s="104"/>
      <c r="I476" s="104"/>
      <c r="J476" s="104"/>
    </row>
    <row r="477" spans="1:10" ht="15.75" hidden="1">
      <c r="A477" s="106"/>
      <c r="B477" s="231"/>
      <c r="C477" s="231"/>
      <c r="D477" s="103"/>
      <c r="E477" s="103"/>
      <c r="F477" s="232"/>
      <c r="G477" s="103"/>
      <c r="H477" s="104"/>
      <c r="I477" s="104"/>
      <c r="J477" s="104"/>
    </row>
    <row r="478" spans="1:10" ht="15.75" hidden="1">
      <c r="A478" s="106"/>
      <c r="B478" s="231"/>
      <c r="C478" s="231"/>
      <c r="D478" s="103"/>
      <c r="E478" s="103"/>
      <c r="F478" s="232"/>
      <c r="G478" s="103"/>
      <c r="H478" s="104"/>
      <c r="I478" s="104"/>
      <c r="J478" s="104"/>
    </row>
    <row r="479" spans="1:10" ht="15.75" hidden="1">
      <c r="A479" s="106"/>
      <c r="B479" s="231"/>
      <c r="C479" s="231"/>
      <c r="D479" s="103"/>
      <c r="E479" s="103"/>
      <c r="F479" s="232"/>
      <c r="G479" s="103"/>
      <c r="H479" s="104"/>
      <c r="I479" s="104"/>
      <c r="J479" s="104"/>
    </row>
    <row r="480" spans="1:10" ht="15.75" hidden="1">
      <c r="A480" s="106"/>
      <c r="B480" s="231"/>
      <c r="C480" s="231"/>
      <c r="D480" s="103"/>
      <c r="E480" s="103"/>
      <c r="F480" s="232"/>
      <c r="G480" s="103"/>
      <c r="H480" s="104"/>
      <c r="I480" s="104"/>
      <c r="J480" s="104"/>
    </row>
    <row r="481" spans="1:10" ht="15.75" hidden="1">
      <c r="A481" s="106"/>
      <c r="B481" s="231"/>
      <c r="C481" s="231"/>
      <c r="D481" s="103"/>
      <c r="E481" s="103"/>
      <c r="F481" s="232"/>
      <c r="G481" s="103"/>
      <c r="H481" s="104"/>
      <c r="I481" s="104"/>
      <c r="J481" s="104"/>
    </row>
    <row r="482" spans="1:10" ht="15.75" hidden="1">
      <c r="A482" s="106"/>
      <c r="B482" s="231"/>
      <c r="C482" s="231"/>
      <c r="D482" s="103"/>
      <c r="E482" s="103"/>
      <c r="F482" s="232"/>
      <c r="G482" s="103"/>
      <c r="H482" s="104"/>
      <c r="I482" s="104"/>
      <c r="J482" s="104"/>
    </row>
    <row r="483" spans="1:10" ht="15.75" hidden="1">
      <c r="A483" s="106"/>
      <c r="B483" s="231"/>
      <c r="C483" s="231"/>
      <c r="D483" s="103"/>
      <c r="E483" s="103"/>
      <c r="F483" s="232"/>
      <c r="G483" s="103"/>
      <c r="H483" s="104"/>
      <c r="I483" s="104"/>
      <c r="J483" s="104"/>
    </row>
    <row r="484" spans="1:10" ht="15.75" hidden="1">
      <c r="A484" s="106"/>
      <c r="B484" s="231"/>
      <c r="C484" s="231"/>
      <c r="D484" s="103"/>
      <c r="E484" s="103"/>
      <c r="F484" s="232"/>
      <c r="G484" s="103"/>
      <c r="H484" s="104"/>
      <c r="I484" s="104"/>
      <c r="J484" s="104"/>
    </row>
    <row r="485" spans="1:10" ht="15.75" hidden="1">
      <c r="A485" s="106"/>
      <c r="B485" s="231"/>
      <c r="C485" s="231"/>
      <c r="D485" s="103"/>
      <c r="E485" s="103"/>
      <c r="F485" s="232"/>
      <c r="G485" s="103"/>
      <c r="H485" s="104"/>
      <c r="I485" s="104"/>
      <c r="J485" s="104"/>
    </row>
    <row r="486" spans="1:10" ht="15.75" hidden="1">
      <c r="A486" s="106"/>
      <c r="B486" s="231"/>
      <c r="C486" s="231"/>
      <c r="D486" s="103"/>
      <c r="E486" s="103"/>
      <c r="F486" s="232"/>
      <c r="G486" s="103"/>
      <c r="H486" s="104"/>
      <c r="I486" s="104"/>
      <c r="J486" s="104"/>
    </row>
    <row r="487" spans="1:10" ht="15.75" hidden="1">
      <c r="A487" s="106"/>
      <c r="B487" s="231"/>
      <c r="C487" s="231"/>
      <c r="D487" s="103"/>
      <c r="E487" s="103"/>
      <c r="F487" s="232"/>
      <c r="G487" s="103"/>
      <c r="H487" s="104"/>
      <c r="I487" s="104"/>
      <c r="J487" s="104"/>
    </row>
    <row r="488" spans="1:10" ht="15.75" hidden="1">
      <c r="A488" s="106"/>
      <c r="B488" s="231"/>
      <c r="C488" s="231"/>
      <c r="D488" s="103"/>
      <c r="E488" s="103"/>
      <c r="F488" s="232"/>
      <c r="G488" s="103"/>
      <c r="H488" s="104"/>
      <c r="I488" s="104"/>
      <c r="J488" s="104"/>
    </row>
    <row r="489" spans="1:10" ht="15.75" hidden="1">
      <c r="A489" s="106"/>
      <c r="B489" s="231"/>
      <c r="C489" s="231"/>
      <c r="D489" s="103"/>
      <c r="E489" s="103"/>
      <c r="F489" s="232"/>
      <c r="G489" s="103"/>
      <c r="H489" s="104"/>
      <c r="I489" s="104"/>
      <c r="J489" s="104"/>
    </row>
    <row r="490" spans="1:10" ht="15.75" hidden="1">
      <c r="A490" s="106"/>
      <c r="B490" s="231"/>
      <c r="C490" s="231"/>
      <c r="D490" s="103"/>
      <c r="E490" s="103"/>
      <c r="F490" s="232"/>
      <c r="G490" s="103"/>
      <c r="H490" s="104"/>
      <c r="I490" s="104"/>
      <c r="J490" s="104"/>
    </row>
    <row r="491" spans="1:10" ht="15.75" hidden="1">
      <c r="A491" s="106"/>
      <c r="B491" s="231"/>
      <c r="C491" s="231"/>
      <c r="D491" s="103"/>
      <c r="E491" s="103"/>
      <c r="F491" s="232"/>
      <c r="G491" s="103"/>
      <c r="H491" s="104"/>
      <c r="I491" s="104"/>
      <c r="J491" s="104"/>
    </row>
    <row r="492" spans="1:10" ht="15.75" hidden="1">
      <c r="A492" s="106"/>
      <c r="B492" s="231"/>
      <c r="C492" s="231"/>
      <c r="D492" s="103"/>
      <c r="E492" s="103"/>
      <c r="F492" s="232"/>
      <c r="G492" s="103"/>
      <c r="H492" s="104"/>
      <c r="I492" s="104"/>
      <c r="J492" s="104"/>
    </row>
    <row r="493" spans="1:10" ht="15.75" hidden="1">
      <c r="A493" s="106"/>
      <c r="B493" s="231"/>
      <c r="C493" s="231"/>
      <c r="D493" s="103"/>
      <c r="E493" s="103"/>
      <c r="F493" s="232"/>
      <c r="G493" s="103"/>
      <c r="H493" s="104"/>
      <c r="I493" s="104"/>
      <c r="J493" s="104"/>
    </row>
    <row r="494" spans="1:10" ht="15.75" hidden="1">
      <c r="A494" s="106"/>
      <c r="B494" s="231"/>
      <c r="C494" s="231"/>
      <c r="D494" s="103"/>
      <c r="E494" s="103"/>
      <c r="F494" s="232"/>
      <c r="G494" s="103"/>
      <c r="H494" s="104"/>
      <c r="I494" s="104"/>
      <c r="J494" s="104"/>
    </row>
    <row r="495" spans="1:10" ht="15.75" hidden="1">
      <c r="A495" s="106"/>
      <c r="B495" s="231"/>
      <c r="C495" s="231"/>
      <c r="D495" s="103"/>
      <c r="E495" s="103"/>
      <c r="F495" s="232"/>
      <c r="G495" s="103"/>
      <c r="H495" s="104"/>
      <c r="I495" s="104"/>
      <c r="J495" s="104"/>
    </row>
    <row r="496" spans="1:10" ht="15.75" hidden="1">
      <c r="A496" s="106"/>
      <c r="B496" s="231"/>
      <c r="C496" s="231"/>
      <c r="D496" s="103"/>
      <c r="E496" s="103"/>
      <c r="F496" s="232"/>
      <c r="G496" s="103"/>
      <c r="H496" s="104"/>
      <c r="I496" s="104"/>
      <c r="J496" s="104"/>
    </row>
    <row r="497" spans="1:10" ht="15.75" hidden="1">
      <c r="A497" s="106"/>
      <c r="B497" s="231"/>
      <c r="C497" s="231"/>
      <c r="D497" s="103"/>
      <c r="E497" s="103"/>
      <c r="F497" s="232"/>
      <c r="G497" s="103"/>
      <c r="H497" s="104"/>
      <c r="I497" s="104"/>
      <c r="J497" s="104"/>
    </row>
    <row r="498" spans="1:10" ht="15.75" hidden="1">
      <c r="A498" s="106"/>
      <c r="B498" s="231"/>
      <c r="C498" s="231"/>
      <c r="D498" s="103"/>
      <c r="E498" s="103"/>
      <c r="F498" s="232"/>
      <c r="G498" s="103"/>
      <c r="H498" s="104"/>
      <c r="I498" s="104"/>
      <c r="J498" s="104"/>
    </row>
    <row r="499" spans="1:10" ht="15.75" hidden="1">
      <c r="A499" s="106"/>
      <c r="B499" s="231"/>
      <c r="C499" s="231"/>
      <c r="D499" s="103"/>
      <c r="E499" s="103"/>
      <c r="F499" s="232"/>
      <c r="G499" s="103"/>
      <c r="H499" s="104"/>
      <c r="I499" s="104"/>
      <c r="J499" s="104"/>
    </row>
    <row r="500" spans="1:10" ht="15.75" hidden="1">
      <c r="A500" s="106"/>
      <c r="B500" s="231"/>
      <c r="C500" s="231"/>
      <c r="D500" s="103"/>
      <c r="E500" s="103"/>
      <c r="F500" s="232"/>
      <c r="G500" s="103"/>
      <c r="H500" s="104"/>
      <c r="I500" s="104"/>
      <c r="J500" s="104"/>
    </row>
    <row r="501" spans="1:10" ht="15.75" hidden="1">
      <c r="A501" s="106"/>
      <c r="B501" s="231"/>
      <c r="C501" s="231"/>
      <c r="D501" s="103"/>
      <c r="E501" s="103"/>
      <c r="F501" s="232"/>
      <c r="G501" s="103"/>
      <c r="H501" s="104"/>
      <c r="I501" s="104"/>
      <c r="J501" s="104"/>
    </row>
    <row r="502" spans="1:10" ht="15.75" hidden="1">
      <c r="A502" s="106"/>
      <c r="B502" s="231"/>
      <c r="C502" s="231"/>
      <c r="D502" s="103"/>
      <c r="E502" s="103"/>
      <c r="F502" s="232"/>
      <c r="G502" s="103"/>
      <c r="H502" s="104"/>
      <c r="I502" s="104"/>
      <c r="J502" s="104"/>
    </row>
    <row r="503" spans="1:10" ht="15.75" hidden="1">
      <c r="A503" s="106"/>
      <c r="B503" s="231"/>
      <c r="C503" s="231"/>
      <c r="D503" s="103"/>
      <c r="E503" s="103"/>
      <c r="F503" s="232"/>
      <c r="G503" s="103"/>
      <c r="H503" s="104"/>
      <c r="I503" s="104"/>
      <c r="J503" s="104"/>
    </row>
    <row r="504" spans="1:10" ht="15.75" hidden="1">
      <c r="A504" s="106"/>
      <c r="B504" s="231"/>
      <c r="C504" s="231"/>
      <c r="D504" s="103"/>
      <c r="E504" s="103"/>
      <c r="F504" s="232"/>
      <c r="G504" s="103"/>
      <c r="H504" s="104"/>
      <c r="I504" s="104"/>
      <c r="J504" s="104"/>
    </row>
    <row r="505" spans="1:10" ht="15.75" hidden="1">
      <c r="A505" s="106"/>
      <c r="B505" s="231"/>
      <c r="C505" s="231"/>
      <c r="D505" s="103"/>
      <c r="E505" s="103"/>
      <c r="F505" s="232"/>
      <c r="G505" s="103"/>
      <c r="H505" s="104"/>
      <c r="I505" s="104"/>
      <c r="J505" s="104"/>
    </row>
    <row r="506" spans="1:10" ht="15.75" hidden="1">
      <c r="A506" s="106"/>
      <c r="B506" s="231"/>
      <c r="C506" s="231"/>
      <c r="D506" s="103"/>
      <c r="E506" s="103"/>
      <c r="F506" s="232"/>
      <c r="G506" s="103"/>
      <c r="H506" s="104"/>
      <c r="I506" s="104"/>
      <c r="J506" s="104"/>
    </row>
    <row r="507" spans="1:10" ht="15.75" hidden="1">
      <c r="A507" s="106"/>
      <c r="B507" s="231"/>
      <c r="C507" s="231"/>
      <c r="D507" s="103"/>
      <c r="E507" s="103"/>
      <c r="F507" s="232"/>
      <c r="G507" s="103"/>
      <c r="H507" s="104"/>
      <c r="I507" s="104"/>
      <c r="J507" s="104"/>
    </row>
    <row r="508" spans="1:10" ht="15.75" hidden="1">
      <c r="A508" s="106"/>
      <c r="B508" s="231"/>
      <c r="C508" s="231"/>
      <c r="D508" s="103"/>
      <c r="E508" s="103"/>
      <c r="F508" s="232"/>
      <c r="G508" s="103"/>
      <c r="H508" s="104"/>
      <c r="I508" s="104"/>
      <c r="J508" s="104"/>
    </row>
    <row r="509" spans="1:10" ht="15.75" hidden="1">
      <c r="A509" s="106"/>
      <c r="B509" s="231"/>
      <c r="C509" s="231"/>
      <c r="D509" s="103"/>
      <c r="E509" s="103"/>
      <c r="F509" s="232"/>
      <c r="G509" s="103"/>
      <c r="H509" s="104"/>
      <c r="I509" s="104"/>
      <c r="J509" s="104"/>
    </row>
    <row r="510" spans="1:10" ht="15.75" hidden="1">
      <c r="A510" s="106"/>
      <c r="B510" s="231"/>
      <c r="C510" s="231"/>
      <c r="D510" s="103"/>
      <c r="E510" s="103"/>
      <c r="F510" s="232"/>
      <c r="G510" s="103"/>
      <c r="H510" s="104"/>
      <c r="I510" s="104"/>
      <c r="J510" s="104"/>
    </row>
    <row r="511" spans="1:10" ht="15.75" hidden="1">
      <c r="A511" s="106"/>
      <c r="B511" s="231"/>
      <c r="C511" s="231"/>
      <c r="D511" s="103"/>
      <c r="E511" s="103"/>
      <c r="F511" s="232"/>
      <c r="G511" s="103"/>
      <c r="H511" s="104"/>
      <c r="I511" s="104"/>
      <c r="J511" s="104"/>
    </row>
    <row r="512" spans="1:10" ht="15.75" hidden="1">
      <c r="A512" s="106"/>
      <c r="B512" s="231"/>
      <c r="C512" s="231"/>
      <c r="D512" s="103"/>
      <c r="E512" s="103"/>
      <c r="F512" s="232"/>
      <c r="G512" s="103"/>
      <c r="H512" s="104"/>
      <c r="I512" s="104"/>
      <c r="J512" s="104"/>
    </row>
    <row r="513" spans="1:10" ht="15.75" hidden="1">
      <c r="A513" s="106"/>
      <c r="B513" s="231"/>
      <c r="C513" s="231"/>
      <c r="D513" s="103"/>
      <c r="E513" s="103"/>
      <c r="F513" s="232"/>
      <c r="G513" s="103"/>
      <c r="H513" s="104"/>
      <c r="I513" s="104"/>
      <c r="J513" s="104"/>
    </row>
    <row r="514" spans="1:10" ht="15.75" hidden="1">
      <c r="A514" s="106"/>
      <c r="B514" s="231"/>
      <c r="C514" s="231"/>
      <c r="D514" s="103"/>
      <c r="E514" s="103"/>
      <c r="F514" s="232"/>
      <c r="G514" s="103"/>
      <c r="H514" s="104"/>
      <c r="I514" s="104"/>
      <c r="J514" s="104"/>
    </row>
    <row r="515" spans="1:10" ht="15.75" hidden="1">
      <c r="A515" s="106"/>
      <c r="B515" s="231"/>
      <c r="C515" s="231"/>
      <c r="D515" s="103"/>
      <c r="E515" s="103"/>
      <c r="F515" s="232"/>
      <c r="G515" s="103"/>
      <c r="H515" s="104"/>
      <c r="I515" s="104"/>
      <c r="J515" s="104"/>
    </row>
    <row r="516" spans="1:10" ht="15.75" hidden="1">
      <c r="A516" s="106"/>
      <c r="B516" s="231"/>
      <c r="C516" s="231"/>
      <c r="D516" s="103"/>
      <c r="E516" s="103"/>
      <c r="F516" s="232"/>
      <c r="G516" s="103"/>
      <c r="H516" s="104"/>
      <c r="I516" s="104"/>
      <c r="J516" s="104"/>
    </row>
    <row r="517" spans="1:10" ht="15.75" hidden="1">
      <c r="A517" s="106"/>
      <c r="B517" s="231"/>
      <c r="C517" s="231"/>
      <c r="D517" s="103"/>
      <c r="E517" s="103"/>
      <c r="F517" s="232"/>
      <c r="G517" s="103"/>
      <c r="H517" s="104"/>
      <c r="I517" s="104"/>
      <c r="J517" s="104"/>
    </row>
    <row r="518" spans="1:10" ht="15.75" hidden="1">
      <c r="A518" s="106"/>
      <c r="B518" s="231"/>
      <c r="C518" s="231"/>
      <c r="D518" s="103"/>
      <c r="E518" s="103"/>
      <c r="F518" s="232"/>
      <c r="G518" s="103"/>
      <c r="H518" s="104"/>
      <c r="I518" s="104"/>
      <c r="J518" s="104"/>
    </row>
    <row r="519" spans="1:10" ht="15.75" hidden="1">
      <c r="A519" s="106"/>
      <c r="B519" s="231"/>
      <c r="C519" s="231"/>
      <c r="D519" s="103"/>
      <c r="E519" s="103"/>
      <c r="F519" s="232"/>
      <c r="G519" s="103"/>
      <c r="H519" s="104"/>
      <c r="I519" s="104"/>
      <c r="J519" s="104"/>
    </row>
    <row r="520" spans="1:10" ht="15.75" hidden="1">
      <c r="A520" s="106"/>
      <c r="B520" s="231"/>
      <c r="C520" s="231"/>
      <c r="D520" s="103"/>
      <c r="E520" s="103"/>
      <c r="F520" s="232"/>
      <c r="G520" s="103"/>
      <c r="H520" s="104"/>
      <c r="I520" s="104"/>
      <c r="J520" s="104"/>
    </row>
    <row r="521" spans="1:10" ht="15.75" hidden="1">
      <c r="A521" s="106"/>
      <c r="B521" s="231"/>
      <c r="C521" s="231"/>
      <c r="D521" s="103"/>
      <c r="E521" s="103"/>
      <c r="F521" s="232"/>
      <c r="G521" s="103"/>
      <c r="H521" s="104"/>
      <c r="I521" s="104"/>
      <c r="J521" s="104"/>
    </row>
    <row r="522" spans="1:10" ht="15.75" hidden="1">
      <c r="A522" s="106"/>
      <c r="B522" s="231"/>
      <c r="C522" s="231"/>
      <c r="D522" s="103"/>
      <c r="E522" s="103"/>
      <c r="F522" s="232"/>
      <c r="G522" s="103"/>
      <c r="H522" s="104"/>
      <c r="I522" s="104"/>
      <c r="J522" s="104"/>
    </row>
    <row r="523" spans="1:10" ht="15.75" hidden="1">
      <c r="A523" s="106"/>
      <c r="B523" s="231"/>
      <c r="C523" s="231"/>
      <c r="D523" s="103"/>
      <c r="E523" s="103"/>
      <c r="F523" s="232"/>
      <c r="G523" s="103"/>
      <c r="H523" s="104"/>
      <c r="I523" s="104"/>
      <c r="J523" s="104"/>
    </row>
    <row r="524" spans="1:10" ht="15.75" hidden="1">
      <c r="A524" s="106"/>
      <c r="B524" s="231"/>
      <c r="C524" s="231"/>
      <c r="D524" s="103"/>
      <c r="E524" s="103"/>
      <c r="F524" s="232"/>
      <c r="G524" s="103"/>
      <c r="H524" s="104"/>
      <c r="I524" s="104"/>
      <c r="J524" s="104"/>
    </row>
    <row r="525" spans="1:10" ht="15.75" hidden="1">
      <c r="A525" s="106"/>
      <c r="B525" s="231"/>
      <c r="C525" s="231"/>
      <c r="D525" s="103"/>
      <c r="E525" s="103"/>
      <c r="F525" s="232"/>
      <c r="G525" s="103"/>
      <c r="H525" s="104"/>
      <c r="I525" s="104"/>
      <c r="J525" s="104"/>
    </row>
    <row r="526" spans="1:10" ht="15.75" hidden="1">
      <c r="A526" s="106"/>
      <c r="B526" s="231"/>
      <c r="C526" s="231"/>
      <c r="D526" s="103"/>
      <c r="E526" s="103"/>
      <c r="F526" s="232"/>
      <c r="G526" s="103"/>
      <c r="H526" s="104"/>
      <c r="I526" s="104"/>
      <c r="J526" s="104"/>
    </row>
    <row r="527" spans="1:10" ht="15.75" hidden="1">
      <c r="A527" s="106"/>
      <c r="B527" s="231"/>
      <c r="C527" s="231"/>
      <c r="D527" s="103"/>
      <c r="E527" s="103"/>
      <c r="F527" s="232"/>
      <c r="G527" s="103"/>
      <c r="H527" s="104"/>
      <c r="I527" s="104"/>
      <c r="J527" s="104"/>
    </row>
    <row r="528" spans="1:10" ht="15.75" hidden="1">
      <c r="A528" s="106"/>
      <c r="B528" s="231"/>
      <c r="C528" s="231"/>
      <c r="D528" s="103"/>
      <c r="E528" s="103"/>
      <c r="F528" s="232"/>
      <c r="G528" s="103"/>
      <c r="H528" s="104"/>
      <c r="I528" s="104"/>
      <c r="J528" s="104"/>
    </row>
    <row r="529" spans="1:10" ht="15.75" hidden="1">
      <c r="A529" s="106"/>
      <c r="B529" s="231"/>
      <c r="C529" s="231"/>
      <c r="D529" s="103"/>
      <c r="E529" s="103"/>
      <c r="F529" s="232"/>
      <c r="G529" s="103"/>
      <c r="H529" s="104"/>
      <c r="I529" s="104"/>
      <c r="J529" s="104"/>
    </row>
    <row r="530" spans="1:10" ht="15.75" hidden="1">
      <c r="A530" s="106"/>
      <c r="B530" s="231"/>
      <c r="C530" s="231"/>
      <c r="D530" s="103"/>
      <c r="E530" s="103"/>
      <c r="F530" s="232"/>
      <c r="G530" s="103"/>
      <c r="H530" s="104"/>
      <c r="I530" s="104"/>
      <c r="J530" s="104"/>
    </row>
    <row r="531" spans="1:10" ht="15.75" hidden="1">
      <c r="A531" s="106"/>
      <c r="B531" s="231"/>
      <c r="C531" s="231"/>
      <c r="D531" s="103"/>
      <c r="E531" s="103"/>
      <c r="F531" s="232"/>
      <c r="G531" s="103"/>
      <c r="H531" s="104"/>
      <c r="I531" s="104"/>
      <c r="J531" s="104"/>
    </row>
    <row r="532" spans="1:10" ht="15.75" hidden="1">
      <c r="A532" s="106"/>
      <c r="B532" s="231"/>
      <c r="C532" s="231"/>
      <c r="D532" s="103"/>
      <c r="E532" s="103"/>
      <c r="F532" s="232"/>
      <c r="G532" s="103"/>
      <c r="H532" s="104"/>
      <c r="I532" s="104"/>
      <c r="J532" s="104"/>
    </row>
    <row r="533" spans="1:10" ht="15.75" hidden="1">
      <c r="A533" s="106"/>
      <c r="B533" s="231"/>
      <c r="C533" s="231"/>
      <c r="D533" s="103"/>
      <c r="E533" s="103"/>
      <c r="F533" s="232"/>
      <c r="G533" s="103"/>
      <c r="H533" s="104"/>
      <c r="I533" s="104"/>
      <c r="J533" s="104"/>
    </row>
    <row r="534" spans="1:10" ht="15.75" hidden="1">
      <c r="A534" s="106"/>
      <c r="B534" s="231"/>
      <c r="C534" s="231"/>
      <c r="D534" s="103"/>
      <c r="E534" s="103"/>
      <c r="F534" s="232"/>
      <c r="G534" s="103"/>
      <c r="H534" s="104"/>
      <c r="I534" s="104"/>
      <c r="J534" s="104"/>
    </row>
    <row r="535" spans="1:10" ht="15.75" hidden="1">
      <c r="A535" s="106"/>
      <c r="B535" s="231"/>
      <c r="C535" s="231"/>
      <c r="D535" s="103"/>
      <c r="E535" s="103"/>
      <c r="F535" s="232"/>
      <c r="G535" s="103"/>
      <c r="H535" s="104"/>
      <c r="I535" s="104"/>
      <c r="J535" s="104"/>
    </row>
    <row r="536" spans="1:10" ht="15.75" hidden="1">
      <c r="A536" s="106"/>
      <c r="B536" s="231"/>
      <c r="C536" s="231"/>
      <c r="D536" s="103"/>
      <c r="E536" s="103"/>
      <c r="F536" s="232"/>
      <c r="G536" s="103"/>
      <c r="H536" s="104"/>
      <c r="I536" s="104"/>
      <c r="J536" s="104"/>
    </row>
    <row r="537" spans="1:10" ht="15.75" hidden="1">
      <c r="A537" s="106"/>
      <c r="B537" s="231"/>
      <c r="C537" s="231"/>
      <c r="D537" s="103"/>
      <c r="E537" s="103"/>
      <c r="F537" s="232"/>
      <c r="G537" s="103"/>
      <c r="H537" s="104"/>
      <c r="I537" s="104"/>
      <c r="J537" s="104"/>
    </row>
    <row r="538" spans="1:10" ht="15.75" hidden="1">
      <c r="A538" s="106"/>
      <c r="B538" s="231"/>
      <c r="C538" s="231"/>
      <c r="D538" s="103"/>
      <c r="E538" s="103"/>
      <c r="F538" s="232"/>
      <c r="G538" s="103"/>
      <c r="H538" s="104"/>
      <c r="I538" s="104"/>
      <c r="J538" s="104"/>
    </row>
    <row r="539" spans="1:10" ht="15.75" hidden="1">
      <c r="A539" s="106"/>
      <c r="B539" s="231"/>
      <c r="C539" s="231"/>
      <c r="D539" s="103"/>
      <c r="E539" s="103"/>
      <c r="F539" s="232"/>
      <c r="G539" s="103"/>
      <c r="H539" s="104"/>
      <c r="I539" s="104"/>
      <c r="J539" s="104"/>
    </row>
    <row r="540" spans="1:10" ht="15.75" hidden="1">
      <c r="A540" s="106"/>
      <c r="B540" s="231"/>
      <c r="C540" s="231"/>
      <c r="D540" s="103"/>
      <c r="E540" s="103"/>
      <c r="F540" s="232"/>
      <c r="G540" s="103"/>
      <c r="H540" s="104"/>
      <c r="I540" s="104"/>
      <c r="J540" s="104"/>
    </row>
    <row r="541" spans="1:10" ht="15.75" hidden="1">
      <c r="A541" s="106"/>
      <c r="B541" s="231"/>
      <c r="C541" s="231"/>
      <c r="D541" s="103"/>
      <c r="E541" s="103"/>
      <c r="F541" s="232"/>
      <c r="G541" s="103"/>
      <c r="H541" s="104"/>
      <c r="I541" s="104"/>
      <c r="J541" s="104"/>
    </row>
    <row r="542" spans="1:10" ht="15.75" hidden="1">
      <c r="A542" s="106"/>
      <c r="B542" s="231"/>
      <c r="C542" s="231"/>
      <c r="D542" s="103"/>
      <c r="E542" s="103"/>
      <c r="F542" s="232"/>
      <c r="G542" s="103"/>
      <c r="H542" s="104"/>
      <c r="I542" s="104"/>
      <c r="J542" s="104"/>
    </row>
    <row r="543" spans="1:10" ht="15.75" hidden="1">
      <c r="A543" s="106"/>
      <c r="B543" s="231"/>
      <c r="C543" s="231"/>
      <c r="D543" s="103"/>
      <c r="E543" s="103"/>
      <c r="F543" s="232"/>
      <c r="G543" s="103"/>
      <c r="H543" s="104"/>
      <c r="I543" s="104"/>
      <c r="J543" s="104"/>
    </row>
    <row r="544" spans="1:10" ht="15.75" hidden="1">
      <c r="A544" s="106"/>
      <c r="B544" s="231"/>
      <c r="C544" s="231"/>
      <c r="D544" s="103"/>
      <c r="E544" s="103"/>
      <c r="F544" s="232"/>
      <c r="G544" s="103"/>
      <c r="H544" s="104"/>
      <c r="I544" s="104"/>
      <c r="J544" s="104"/>
    </row>
    <row r="545" spans="1:10" ht="15.75" hidden="1">
      <c r="A545" s="106"/>
      <c r="B545" s="231"/>
      <c r="C545" s="231"/>
      <c r="D545" s="103"/>
      <c r="E545" s="103"/>
      <c r="F545" s="232"/>
      <c r="G545" s="103"/>
      <c r="H545" s="104"/>
      <c r="I545" s="104"/>
      <c r="J545" s="104"/>
    </row>
    <row r="546" spans="1:10" ht="15.75" hidden="1">
      <c r="A546" s="106"/>
      <c r="B546" s="231"/>
      <c r="C546" s="231"/>
      <c r="D546" s="103"/>
      <c r="E546" s="103"/>
      <c r="F546" s="232"/>
      <c r="G546" s="103"/>
      <c r="H546" s="104"/>
      <c r="I546" s="104"/>
      <c r="J546" s="104"/>
    </row>
    <row r="547" spans="1:10" ht="15.75" hidden="1">
      <c r="A547" s="106"/>
      <c r="B547" s="231"/>
      <c r="C547" s="231"/>
      <c r="D547" s="103"/>
      <c r="E547" s="103"/>
      <c r="F547" s="232"/>
      <c r="G547" s="103"/>
      <c r="H547" s="104"/>
      <c r="I547" s="104"/>
      <c r="J547" s="104"/>
    </row>
    <row r="548" spans="1:10" ht="15.75" hidden="1">
      <c r="A548" s="106"/>
      <c r="B548" s="231"/>
      <c r="C548" s="231"/>
      <c r="D548" s="103"/>
      <c r="E548" s="103"/>
      <c r="F548" s="232"/>
      <c r="G548" s="103"/>
      <c r="H548" s="104"/>
      <c r="I548" s="104"/>
      <c r="J548" s="104"/>
    </row>
    <row r="549" spans="1:10" ht="15.75" hidden="1">
      <c r="A549" s="106"/>
      <c r="B549" s="231"/>
      <c r="C549" s="231"/>
      <c r="D549" s="103"/>
      <c r="E549" s="103"/>
      <c r="F549" s="232"/>
      <c r="G549" s="103"/>
      <c r="H549" s="104"/>
      <c r="I549" s="104"/>
      <c r="J549" s="104"/>
    </row>
    <row r="550" spans="1:10" ht="15.75" hidden="1">
      <c r="A550" s="106"/>
      <c r="B550" s="231"/>
      <c r="C550" s="231"/>
      <c r="D550" s="103"/>
      <c r="E550" s="103"/>
      <c r="F550" s="232"/>
      <c r="G550" s="103"/>
      <c r="H550" s="104"/>
      <c r="I550" s="104"/>
      <c r="J550" s="104"/>
    </row>
    <row r="551" spans="1:10" ht="15.75" hidden="1">
      <c r="A551" s="106"/>
      <c r="B551" s="231"/>
      <c r="C551" s="231"/>
      <c r="D551" s="103"/>
      <c r="E551" s="103"/>
      <c r="F551" s="232"/>
      <c r="G551" s="103"/>
      <c r="H551" s="104"/>
      <c r="I551" s="104"/>
      <c r="J551" s="104"/>
    </row>
    <row r="552" spans="1:10" ht="15.75" hidden="1">
      <c r="A552" s="106"/>
      <c r="B552" s="231"/>
      <c r="C552" s="231"/>
      <c r="D552" s="103"/>
      <c r="E552" s="103"/>
      <c r="F552" s="232"/>
      <c r="G552" s="103"/>
      <c r="H552" s="104"/>
      <c r="I552" s="104"/>
      <c r="J552" s="104"/>
    </row>
    <row r="553" spans="1:10" ht="15.75" hidden="1">
      <c r="A553" s="106"/>
      <c r="B553" s="231"/>
      <c r="C553" s="231"/>
      <c r="D553" s="103"/>
      <c r="E553" s="103"/>
      <c r="F553" s="232"/>
      <c r="G553" s="103"/>
      <c r="H553" s="104"/>
      <c r="I553" s="104"/>
      <c r="J553" s="104"/>
    </row>
    <row r="554" spans="1:10" ht="15.75" hidden="1">
      <c r="A554" s="106"/>
      <c r="B554" s="231"/>
      <c r="C554" s="231"/>
      <c r="D554" s="103"/>
      <c r="E554" s="103"/>
      <c r="F554" s="232"/>
      <c r="G554" s="103"/>
      <c r="H554" s="104"/>
      <c r="I554" s="104"/>
      <c r="J554" s="104"/>
    </row>
    <row r="555" spans="1:10" ht="15.75" hidden="1">
      <c r="A555" s="106"/>
      <c r="B555" s="231"/>
      <c r="C555" s="231"/>
      <c r="D555" s="103"/>
      <c r="E555" s="103"/>
      <c r="F555" s="232"/>
      <c r="G555" s="103"/>
      <c r="H555" s="104"/>
      <c r="I555" s="104"/>
      <c r="J555" s="104"/>
    </row>
    <row r="556" spans="1:10" ht="15.75" hidden="1">
      <c r="A556" s="106"/>
      <c r="B556" s="231"/>
      <c r="C556" s="231"/>
      <c r="D556" s="103"/>
      <c r="E556" s="103"/>
      <c r="F556" s="232"/>
      <c r="G556" s="103"/>
      <c r="H556" s="104"/>
      <c r="I556" s="104"/>
      <c r="J556" s="104"/>
    </row>
    <row r="557" spans="1:10" ht="15.75" hidden="1">
      <c r="A557" s="106"/>
      <c r="B557" s="231"/>
      <c r="C557" s="231"/>
      <c r="D557" s="103"/>
      <c r="E557" s="103"/>
      <c r="F557" s="232"/>
      <c r="G557" s="103"/>
      <c r="H557" s="104"/>
      <c r="I557" s="104"/>
      <c r="J557" s="104"/>
    </row>
    <row r="558" spans="1:10" ht="15.75" hidden="1">
      <c r="A558" s="106"/>
      <c r="B558" s="231"/>
      <c r="C558" s="231"/>
      <c r="D558" s="103"/>
      <c r="E558" s="103"/>
      <c r="F558" s="232"/>
      <c r="G558" s="103"/>
      <c r="H558" s="104"/>
      <c r="I558" s="104"/>
      <c r="J558" s="104"/>
    </row>
    <row r="559" spans="1:10" ht="15.75" hidden="1">
      <c r="A559" s="106"/>
      <c r="B559" s="231"/>
      <c r="C559" s="231"/>
      <c r="D559" s="103"/>
      <c r="E559" s="103"/>
      <c r="F559" s="232"/>
      <c r="G559" s="103"/>
      <c r="H559" s="104"/>
      <c r="I559" s="104"/>
      <c r="J559" s="104"/>
    </row>
    <row r="560" spans="1:10" ht="15.75" hidden="1">
      <c r="A560" s="106"/>
      <c r="B560" s="231"/>
      <c r="C560" s="231"/>
      <c r="D560" s="103"/>
      <c r="E560" s="103"/>
      <c r="F560" s="232"/>
      <c r="G560" s="103"/>
      <c r="H560" s="104"/>
      <c r="I560" s="104"/>
      <c r="J560" s="104"/>
    </row>
    <row r="561" spans="1:10" ht="15.75" hidden="1">
      <c r="A561" s="106"/>
      <c r="B561" s="231"/>
      <c r="C561" s="231"/>
      <c r="D561" s="103"/>
      <c r="E561" s="103"/>
      <c r="F561" s="232"/>
      <c r="G561" s="103"/>
      <c r="H561" s="104"/>
      <c r="I561" s="104"/>
      <c r="J561" s="104"/>
    </row>
    <row r="562" spans="1:10" ht="15.75" hidden="1">
      <c r="A562" s="106"/>
      <c r="B562" s="231"/>
      <c r="C562" s="231"/>
      <c r="D562" s="103"/>
      <c r="E562" s="103"/>
      <c r="F562" s="232"/>
      <c r="G562" s="103"/>
      <c r="H562" s="104"/>
      <c r="I562" s="104"/>
      <c r="J562" s="104"/>
    </row>
    <row r="563" spans="1:10" ht="15.75" hidden="1">
      <c r="A563" s="106"/>
      <c r="B563" s="231"/>
      <c r="C563" s="231"/>
      <c r="D563" s="103"/>
      <c r="E563" s="103"/>
      <c r="F563" s="232"/>
      <c r="G563" s="103"/>
      <c r="H563" s="104"/>
      <c r="I563" s="104"/>
      <c r="J563" s="104"/>
    </row>
    <row r="564" spans="1:10" ht="15.75" hidden="1">
      <c r="A564" s="106"/>
      <c r="B564" s="231"/>
      <c r="C564" s="231"/>
      <c r="D564" s="103"/>
      <c r="E564" s="103"/>
      <c r="F564" s="232"/>
      <c r="G564" s="103"/>
      <c r="H564" s="104"/>
      <c r="I564" s="104"/>
      <c r="J564" s="104"/>
    </row>
    <row r="565" spans="1:10" ht="15.75" hidden="1">
      <c r="A565" s="106"/>
      <c r="B565" s="231"/>
      <c r="C565" s="231"/>
      <c r="D565" s="103"/>
      <c r="E565" s="103"/>
      <c r="F565" s="232"/>
      <c r="G565" s="103"/>
      <c r="H565" s="104"/>
      <c r="I565" s="104"/>
      <c r="J565" s="104"/>
    </row>
    <row r="566" spans="1:10" ht="15.75" hidden="1">
      <c r="A566" s="106"/>
      <c r="B566" s="231"/>
      <c r="C566" s="231"/>
      <c r="D566" s="103"/>
      <c r="E566" s="103"/>
      <c r="F566" s="232"/>
      <c r="G566" s="103"/>
      <c r="H566" s="104"/>
      <c r="I566" s="104"/>
      <c r="J566" s="104"/>
    </row>
    <row r="567" spans="1:10" ht="15.75" hidden="1">
      <c r="A567" s="106"/>
      <c r="B567" s="231"/>
      <c r="C567" s="231"/>
      <c r="D567" s="103"/>
      <c r="E567" s="103"/>
      <c r="F567" s="232"/>
      <c r="G567" s="103"/>
      <c r="H567" s="104"/>
      <c r="I567" s="104"/>
      <c r="J567" s="104"/>
    </row>
    <row r="568" spans="1:10" ht="15.75" hidden="1">
      <c r="A568" s="106"/>
      <c r="B568" s="231"/>
      <c r="C568" s="231"/>
      <c r="D568" s="103"/>
      <c r="E568" s="103"/>
      <c r="F568" s="232"/>
      <c r="G568" s="103"/>
      <c r="H568" s="104"/>
      <c r="I568" s="104"/>
      <c r="J568" s="104"/>
    </row>
    <row r="569" spans="1:10" ht="15.75" hidden="1">
      <c r="A569" s="106"/>
      <c r="B569" s="231"/>
      <c r="C569" s="231"/>
      <c r="D569" s="103"/>
      <c r="E569" s="103"/>
      <c r="F569" s="232"/>
      <c r="G569" s="103"/>
      <c r="H569" s="104"/>
      <c r="I569" s="104"/>
      <c r="J569" s="104"/>
    </row>
    <row r="570" spans="1:10" ht="15.75" hidden="1">
      <c r="A570" s="106"/>
      <c r="B570" s="231"/>
      <c r="C570" s="231"/>
      <c r="D570" s="103"/>
      <c r="E570" s="103"/>
      <c r="F570" s="232"/>
      <c r="G570" s="103"/>
      <c r="H570" s="104"/>
      <c r="I570" s="104"/>
      <c r="J570" s="104"/>
    </row>
    <row r="571" spans="1:10" ht="15.75" hidden="1">
      <c r="A571" s="106"/>
      <c r="B571" s="231"/>
      <c r="C571" s="231"/>
      <c r="D571" s="103"/>
      <c r="E571" s="103"/>
      <c r="F571" s="232"/>
      <c r="G571" s="103"/>
      <c r="H571" s="104"/>
      <c r="I571" s="104"/>
      <c r="J571" s="104"/>
    </row>
    <row r="572" spans="1:10" ht="15.75" hidden="1">
      <c r="A572" s="106"/>
      <c r="B572" s="231"/>
      <c r="C572" s="231"/>
      <c r="D572" s="103"/>
      <c r="E572" s="103"/>
      <c r="F572" s="232"/>
      <c r="G572" s="103"/>
      <c r="H572" s="104"/>
      <c r="I572" s="104"/>
      <c r="J572" s="104"/>
    </row>
    <row r="573" spans="1:10" ht="15.75" hidden="1">
      <c r="A573" s="106"/>
      <c r="B573" s="231"/>
      <c r="C573" s="231"/>
      <c r="D573" s="103"/>
      <c r="E573" s="103"/>
      <c r="F573" s="232"/>
      <c r="G573" s="103"/>
      <c r="H573" s="104"/>
      <c r="I573" s="104"/>
      <c r="J573" s="104"/>
    </row>
    <row r="574" spans="1:10" ht="15.75" hidden="1">
      <c r="A574" s="106"/>
      <c r="B574" s="231"/>
      <c r="C574" s="231"/>
      <c r="D574" s="103"/>
      <c r="E574" s="103"/>
      <c r="F574" s="232"/>
      <c r="G574" s="103"/>
      <c r="H574" s="104"/>
      <c r="I574" s="104"/>
      <c r="J574" s="104"/>
    </row>
    <row r="575" spans="1:10" ht="15.75" hidden="1">
      <c r="A575" s="106"/>
      <c r="B575" s="231"/>
      <c r="C575" s="231"/>
      <c r="D575" s="103"/>
      <c r="E575" s="103"/>
      <c r="F575" s="232"/>
      <c r="G575" s="103"/>
      <c r="H575" s="104"/>
      <c r="I575" s="104"/>
      <c r="J575" s="104"/>
    </row>
    <row r="576" spans="1:10" ht="15.75" hidden="1">
      <c r="A576" s="106"/>
      <c r="B576" s="231"/>
      <c r="C576" s="231"/>
      <c r="D576" s="103"/>
      <c r="E576" s="103"/>
      <c r="F576" s="232"/>
      <c r="G576" s="103"/>
      <c r="H576" s="104"/>
      <c r="I576" s="104"/>
      <c r="J576" s="104"/>
    </row>
    <row r="577" spans="1:10" ht="15.75" hidden="1">
      <c r="A577" s="106"/>
      <c r="B577" s="231"/>
      <c r="C577" s="231"/>
      <c r="D577" s="103"/>
      <c r="E577" s="103"/>
      <c r="F577" s="232"/>
      <c r="G577" s="103"/>
      <c r="H577" s="104"/>
      <c r="I577" s="104"/>
      <c r="J577" s="104"/>
    </row>
    <row r="578" spans="1:10" ht="15.75" hidden="1">
      <c r="A578" s="106"/>
      <c r="B578" s="231"/>
      <c r="C578" s="231"/>
      <c r="D578" s="103"/>
      <c r="E578" s="103"/>
      <c r="F578" s="232"/>
      <c r="G578" s="103"/>
      <c r="H578" s="104"/>
      <c r="I578" s="104"/>
      <c r="J578" s="104"/>
    </row>
    <row r="579" spans="1:10" ht="15.75" hidden="1">
      <c r="A579" s="106"/>
      <c r="B579" s="231"/>
      <c r="C579" s="231"/>
      <c r="D579" s="103"/>
      <c r="E579" s="103"/>
      <c r="F579" s="232"/>
      <c r="G579" s="103"/>
      <c r="H579" s="104"/>
      <c r="I579" s="104"/>
      <c r="J579" s="104"/>
    </row>
    <row r="580" spans="1:10" ht="15.75" hidden="1">
      <c r="A580" s="106"/>
      <c r="B580" s="231"/>
      <c r="C580" s="231"/>
      <c r="D580" s="103"/>
      <c r="E580" s="103"/>
      <c r="F580" s="232"/>
      <c r="G580" s="103"/>
      <c r="H580" s="104"/>
      <c r="I580" s="104"/>
      <c r="J580" s="104"/>
    </row>
    <row r="581" spans="1:10" ht="15.75" hidden="1">
      <c r="A581" s="106"/>
      <c r="B581" s="231"/>
      <c r="C581" s="231"/>
      <c r="D581" s="103"/>
      <c r="E581" s="103"/>
      <c r="F581" s="232"/>
      <c r="G581" s="103"/>
      <c r="H581" s="104"/>
      <c r="I581" s="104"/>
      <c r="J581" s="104"/>
    </row>
    <row r="582" spans="1:10" ht="15.75" hidden="1">
      <c r="A582" s="106"/>
      <c r="B582" s="231"/>
      <c r="C582" s="231"/>
      <c r="D582" s="103"/>
      <c r="E582" s="103"/>
      <c r="F582" s="232"/>
      <c r="G582" s="103"/>
      <c r="H582" s="104"/>
      <c r="I582" s="104"/>
      <c r="J582" s="104"/>
    </row>
    <row r="583" spans="1:10" ht="15.75" hidden="1">
      <c r="A583" s="106"/>
      <c r="B583" s="231"/>
      <c r="C583" s="231"/>
      <c r="D583" s="103"/>
      <c r="E583" s="103"/>
      <c r="F583" s="232"/>
      <c r="G583" s="103"/>
      <c r="H583" s="104"/>
      <c r="I583" s="104"/>
      <c r="J583" s="104"/>
    </row>
    <row r="584" spans="1:10" ht="15.75" hidden="1">
      <c r="A584" s="106"/>
      <c r="B584" s="231"/>
      <c r="C584" s="231"/>
      <c r="D584" s="103"/>
      <c r="E584" s="103"/>
      <c r="F584" s="232"/>
      <c r="G584" s="103"/>
      <c r="H584" s="104"/>
      <c r="I584" s="104"/>
      <c r="J584" s="104"/>
    </row>
    <row r="585" spans="1:10" ht="15.75" hidden="1">
      <c r="A585" s="106"/>
      <c r="B585" s="231"/>
      <c r="C585" s="231"/>
      <c r="D585" s="103"/>
      <c r="E585" s="103"/>
      <c r="F585" s="232"/>
      <c r="G585" s="103"/>
      <c r="H585" s="104"/>
      <c r="I585" s="104"/>
      <c r="J585" s="104"/>
    </row>
    <row r="586" spans="1:10" ht="15.75" hidden="1">
      <c r="A586" s="106"/>
      <c r="B586" s="231"/>
      <c r="C586" s="231"/>
      <c r="D586" s="103"/>
      <c r="E586" s="103"/>
      <c r="F586" s="232"/>
      <c r="G586" s="103"/>
      <c r="H586" s="104"/>
      <c r="I586" s="104"/>
      <c r="J586" s="104"/>
    </row>
    <row r="587" spans="1:10" ht="15.75" hidden="1">
      <c r="A587" s="106"/>
      <c r="B587" s="231"/>
      <c r="C587" s="231"/>
      <c r="D587" s="103"/>
      <c r="E587" s="103"/>
      <c r="F587" s="232"/>
      <c r="G587" s="103"/>
      <c r="H587" s="104"/>
      <c r="I587" s="104"/>
      <c r="J587" s="104"/>
    </row>
    <row r="588" spans="1:10" ht="15.75" hidden="1">
      <c r="A588" s="106"/>
      <c r="B588" s="231"/>
      <c r="C588" s="231"/>
      <c r="D588" s="103"/>
      <c r="E588" s="103"/>
      <c r="F588" s="232"/>
      <c r="G588" s="103"/>
      <c r="H588" s="104"/>
      <c r="I588" s="104"/>
      <c r="J588" s="104"/>
    </row>
    <row r="589" spans="1:10" ht="15.75" hidden="1">
      <c r="A589" s="106"/>
      <c r="B589" s="231"/>
      <c r="C589" s="231"/>
      <c r="D589" s="103"/>
      <c r="E589" s="103"/>
      <c r="F589" s="232"/>
      <c r="G589" s="103"/>
      <c r="H589" s="104"/>
      <c r="I589" s="104"/>
      <c r="J589" s="104"/>
    </row>
    <row r="590" spans="1:10" ht="15.75" hidden="1">
      <c r="A590" s="106"/>
      <c r="B590" s="231"/>
      <c r="C590" s="231"/>
      <c r="D590" s="103"/>
      <c r="E590" s="103"/>
      <c r="F590" s="232"/>
      <c r="G590" s="103"/>
      <c r="H590" s="104"/>
      <c r="I590" s="104"/>
      <c r="J590" s="104"/>
    </row>
    <row r="591" spans="1:10" ht="15.75" hidden="1">
      <c r="A591" s="106"/>
      <c r="B591" s="231"/>
      <c r="C591" s="231"/>
      <c r="D591" s="103"/>
      <c r="E591" s="103"/>
      <c r="F591" s="232"/>
      <c r="G591" s="103"/>
      <c r="H591" s="104"/>
      <c r="I591" s="104"/>
      <c r="J591" s="104"/>
    </row>
    <row r="592" spans="1:10" ht="15.75" hidden="1">
      <c r="A592" s="106"/>
      <c r="B592" s="231"/>
      <c r="C592" s="231"/>
      <c r="D592" s="103"/>
      <c r="E592" s="103"/>
      <c r="F592" s="232"/>
      <c r="G592" s="103"/>
      <c r="H592" s="104"/>
      <c r="I592" s="104"/>
      <c r="J592" s="104"/>
    </row>
    <row r="593" spans="1:10" ht="15.75" hidden="1">
      <c r="A593" s="106"/>
      <c r="B593" s="231"/>
      <c r="C593" s="231"/>
      <c r="D593" s="103"/>
      <c r="E593" s="103"/>
      <c r="F593" s="232"/>
      <c r="G593" s="103"/>
      <c r="H593" s="104"/>
      <c r="I593" s="104"/>
      <c r="J593" s="104"/>
    </row>
    <row r="594" spans="1:10" ht="15.75" hidden="1">
      <c r="A594" s="106"/>
      <c r="B594" s="231"/>
      <c r="C594" s="231"/>
      <c r="D594" s="103"/>
      <c r="E594" s="103"/>
      <c r="F594" s="232"/>
      <c r="G594" s="103"/>
      <c r="H594" s="104"/>
      <c r="I594" s="104"/>
      <c r="J594" s="104"/>
    </row>
    <row r="595" spans="1:10" ht="15.75" hidden="1">
      <c r="A595" s="106"/>
      <c r="B595" s="231"/>
      <c r="C595" s="231"/>
      <c r="D595" s="103"/>
      <c r="E595" s="103"/>
      <c r="F595" s="232"/>
      <c r="G595" s="103"/>
      <c r="H595" s="104"/>
      <c r="I595" s="104"/>
      <c r="J595" s="104"/>
    </row>
    <row r="596" spans="1:10" ht="15.75" hidden="1">
      <c r="A596" s="106"/>
      <c r="B596" s="231"/>
      <c r="C596" s="231"/>
      <c r="D596" s="103"/>
      <c r="E596" s="103"/>
      <c r="F596" s="232"/>
      <c r="G596" s="103"/>
      <c r="H596" s="104"/>
      <c r="I596" s="104"/>
      <c r="J596" s="104"/>
    </row>
    <row r="597" spans="1:10" ht="15.75" hidden="1">
      <c r="A597" s="106"/>
      <c r="B597" s="231"/>
      <c r="C597" s="231"/>
      <c r="D597" s="103"/>
      <c r="E597" s="103"/>
      <c r="F597" s="232"/>
      <c r="G597" s="103"/>
      <c r="H597" s="104"/>
      <c r="I597" s="104"/>
      <c r="J597" s="104"/>
    </row>
    <row r="598" spans="1:10" ht="15.75" hidden="1">
      <c r="A598" s="106"/>
      <c r="B598" s="231"/>
      <c r="C598" s="231"/>
      <c r="D598" s="103"/>
      <c r="E598" s="103"/>
      <c r="F598" s="232"/>
      <c r="G598" s="103"/>
      <c r="H598" s="104"/>
      <c r="I598" s="104"/>
      <c r="J598" s="104"/>
    </row>
    <row r="599" spans="1:10" ht="15.75" hidden="1">
      <c r="A599" s="106"/>
      <c r="B599" s="231"/>
      <c r="C599" s="231"/>
      <c r="D599" s="103"/>
      <c r="E599" s="103"/>
      <c r="F599" s="232"/>
      <c r="G599" s="103"/>
      <c r="H599" s="104"/>
      <c r="I599" s="104"/>
      <c r="J599" s="104"/>
    </row>
    <row r="600" spans="1:10" ht="15.75" hidden="1">
      <c r="A600" s="106"/>
      <c r="B600" s="231"/>
      <c r="C600" s="231"/>
      <c r="D600" s="103"/>
      <c r="E600" s="103"/>
      <c r="F600" s="232"/>
      <c r="G600" s="103"/>
      <c r="H600" s="104"/>
      <c r="I600" s="104"/>
      <c r="J600" s="104"/>
    </row>
    <row r="601" spans="1:10" ht="15.75" hidden="1">
      <c r="A601" s="106"/>
      <c r="B601" s="231"/>
      <c r="C601" s="231"/>
      <c r="D601" s="103"/>
      <c r="E601" s="103"/>
      <c r="F601" s="232"/>
      <c r="G601" s="103"/>
      <c r="H601" s="104"/>
      <c r="I601" s="104"/>
      <c r="J601" s="104"/>
    </row>
    <row r="602" spans="1:10" ht="15.75" hidden="1">
      <c r="A602" s="106"/>
      <c r="B602" s="231"/>
      <c r="C602" s="231"/>
      <c r="D602" s="103"/>
      <c r="E602" s="103"/>
      <c r="F602" s="232"/>
      <c r="G602" s="103"/>
      <c r="H602" s="104"/>
      <c r="I602" s="104"/>
      <c r="J602" s="104"/>
    </row>
    <row r="603" spans="1:10" ht="15.75" hidden="1">
      <c r="A603" s="106"/>
      <c r="B603" s="231"/>
      <c r="C603" s="231"/>
      <c r="D603" s="103"/>
      <c r="E603" s="103"/>
      <c r="F603" s="232"/>
      <c r="G603" s="103"/>
      <c r="H603" s="104"/>
      <c r="I603" s="104"/>
      <c r="J603" s="104"/>
    </row>
    <row r="604" spans="1:10" ht="15.75" hidden="1">
      <c r="A604" s="106"/>
      <c r="B604" s="231"/>
      <c r="C604" s="231"/>
      <c r="D604" s="103"/>
      <c r="E604" s="103"/>
      <c r="F604" s="232"/>
      <c r="G604" s="103"/>
      <c r="H604" s="104"/>
      <c r="I604" s="104"/>
      <c r="J604" s="104"/>
    </row>
    <row r="605" spans="1:10" ht="15.75" hidden="1">
      <c r="A605" s="106"/>
      <c r="B605" s="231"/>
      <c r="C605" s="231"/>
      <c r="D605" s="103"/>
      <c r="E605" s="103"/>
      <c r="F605" s="232"/>
      <c r="G605" s="103"/>
      <c r="H605" s="104"/>
      <c r="I605" s="104"/>
      <c r="J605" s="104"/>
    </row>
    <row r="606" spans="1:10" ht="15.75" hidden="1">
      <c r="A606" s="106"/>
      <c r="B606" s="231"/>
      <c r="C606" s="231"/>
      <c r="D606" s="103"/>
      <c r="E606" s="103"/>
      <c r="F606" s="232"/>
      <c r="G606" s="103"/>
      <c r="H606" s="104"/>
      <c r="I606" s="104"/>
      <c r="J606" s="104"/>
    </row>
    <row r="607" spans="1:10" ht="15.75" hidden="1">
      <c r="A607" s="106"/>
      <c r="B607" s="231"/>
      <c r="C607" s="231"/>
      <c r="D607" s="103"/>
      <c r="E607" s="103"/>
      <c r="F607" s="232"/>
      <c r="G607" s="103"/>
      <c r="H607" s="104"/>
      <c r="I607" s="104"/>
      <c r="J607" s="104"/>
    </row>
    <row r="608" spans="1:10" ht="15.75" hidden="1">
      <c r="A608" s="106"/>
      <c r="B608" s="231"/>
      <c r="C608" s="231"/>
      <c r="D608" s="103"/>
      <c r="E608" s="103"/>
      <c r="F608" s="232"/>
      <c r="G608" s="103"/>
      <c r="H608" s="104"/>
      <c r="I608" s="104"/>
      <c r="J608" s="104"/>
    </row>
    <row r="609" spans="1:10" ht="15.75" hidden="1">
      <c r="A609" s="106"/>
      <c r="B609" s="231"/>
      <c r="C609" s="231"/>
      <c r="D609" s="103"/>
      <c r="E609" s="103"/>
      <c r="F609" s="232"/>
      <c r="G609" s="103"/>
      <c r="H609" s="104"/>
      <c r="I609" s="104"/>
      <c r="J609" s="104"/>
    </row>
    <row r="610" spans="1:10" ht="15.75" hidden="1">
      <c r="A610" s="106"/>
      <c r="B610" s="231"/>
      <c r="C610" s="231"/>
      <c r="D610" s="103"/>
      <c r="E610" s="103"/>
      <c r="F610" s="232"/>
      <c r="G610" s="103"/>
      <c r="H610" s="104"/>
      <c r="I610" s="104"/>
      <c r="J610" s="104"/>
    </row>
    <row r="611" spans="1:10" ht="15.75" hidden="1">
      <c r="A611" s="106"/>
      <c r="B611" s="231"/>
      <c r="C611" s="231"/>
      <c r="D611" s="103"/>
      <c r="E611" s="103"/>
      <c r="F611" s="232"/>
      <c r="G611" s="103"/>
      <c r="H611" s="104"/>
      <c r="I611" s="104"/>
      <c r="J611" s="104"/>
    </row>
    <row r="612" spans="1:10" ht="15.75" hidden="1">
      <c r="A612" s="106"/>
      <c r="B612" s="231"/>
      <c r="C612" s="231"/>
      <c r="D612" s="103"/>
      <c r="E612" s="103"/>
      <c r="F612" s="232"/>
      <c r="G612" s="103"/>
      <c r="H612" s="104"/>
      <c r="I612" s="104"/>
      <c r="J612" s="104"/>
    </row>
    <row r="613" spans="1:10" ht="15.75" hidden="1">
      <c r="A613" s="106"/>
      <c r="B613" s="231"/>
      <c r="C613" s="231"/>
      <c r="D613" s="103"/>
      <c r="E613" s="103"/>
      <c r="F613" s="232"/>
      <c r="G613" s="103"/>
      <c r="H613" s="104"/>
      <c r="I613" s="104"/>
      <c r="J613" s="104"/>
    </row>
    <row r="614" spans="1:10" ht="15.75" hidden="1">
      <c r="A614" s="106"/>
      <c r="B614" s="231"/>
      <c r="C614" s="231"/>
      <c r="D614" s="103"/>
      <c r="E614" s="103"/>
      <c r="F614" s="232"/>
      <c r="G614" s="103"/>
      <c r="H614" s="104"/>
      <c r="I614" s="104"/>
      <c r="J614" s="104"/>
    </row>
    <row r="615" spans="1:10" ht="15.75" hidden="1">
      <c r="A615" s="106"/>
      <c r="B615" s="231"/>
      <c r="C615" s="231"/>
      <c r="D615" s="103"/>
      <c r="E615" s="103"/>
      <c r="F615" s="232"/>
      <c r="G615" s="103"/>
      <c r="H615" s="104"/>
      <c r="I615" s="104"/>
      <c r="J615" s="104"/>
    </row>
    <row r="616" spans="1:10" ht="15.75" hidden="1">
      <c r="A616" s="106"/>
      <c r="B616" s="231"/>
      <c r="C616" s="231"/>
      <c r="D616" s="103"/>
      <c r="E616" s="103"/>
      <c r="F616" s="232"/>
      <c r="G616" s="103"/>
      <c r="H616" s="104"/>
      <c r="I616" s="104"/>
      <c r="J616" s="104"/>
    </row>
    <row r="617" spans="1:10" ht="15.75" hidden="1">
      <c r="A617" s="106"/>
      <c r="B617" s="231"/>
      <c r="C617" s="231"/>
      <c r="D617" s="103"/>
      <c r="E617" s="103"/>
      <c r="F617" s="232"/>
      <c r="G617" s="103"/>
      <c r="H617" s="104"/>
      <c r="I617" s="104"/>
      <c r="J617" s="104"/>
    </row>
    <row r="618" spans="1:10" ht="15.75" hidden="1">
      <c r="A618" s="106"/>
      <c r="B618" s="231"/>
      <c r="C618" s="231"/>
      <c r="D618" s="103"/>
      <c r="E618" s="103"/>
      <c r="F618" s="232"/>
      <c r="G618" s="103"/>
      <c r="H618" s="104"/>
      <c r="I618" s="104"/>
      <c r="J618" s="104"/>
    </row>
    <row r="619" spans="1:10" ht="15.75" hidden="1">
      <c r="A619" s="106"/>
      <c r="B619" s="231"/>
      <c r="C619" s="231"/>
      <c r="D619" s="103"/>
      <c r="E619" s="103"/>
      <c r="F619" s="232"/>
      <c r="G619" s="103"/>
      <c r="H619" s="104"/>
      <c r="I619" s="104"/>
      <c r="J619" s="104"/>
    </row>
    <row r="620" spans="1:10" ht="15.75" hidden="1">
      <c r="A620" s="106"/>
      <c r="B620" s="231"/>
      <c r="C620" s="231"/>
      <c r="D620" s="103"/>
      <c r="E620" s="103"/>
      <c r="F620" s="232"/>
      <c r="G620" s="103"/>
      <c r="H620" s="104"/>
      <c r="I620" s="104"/>
      <c r="J620" s="104"/>
    </row>
    <row r="621" spans="1:10" ht="15.75" hidden="1">
      <c r="A621" s="106"/>
      <c r="B621" s="231"/>
      <c r="C621" s="231"/>
      <c r="D621" s="103"/>
      <c r="E621" s="103"/>
      <c r="F621" s="232"/>
      <c r="G621" s="103"/>
      <c r="H621" s="104"/>
      <c r="I621" s="104"/>
      <c r="J621" s="104"/>
    </row>
    <row r="622" spans="1:10" ht="15.75" hidden="1">
      <c r="A622" s="106"/>
      <c r="B622" s="231"/>
      <c r="C622" s="231"/>
      <c r="D622" s="103"/>
      <c r="E622" s="103"/>
      <c r="F622" s="232"/>
      <c r="G622" s="103"/>
      <c r="H622" s="104"/>
      <c r="I622" s="104"/>
      <c r="J622" s="104"/>
    </row>
    <row r="623" spans="1:10" ht="15.75" hidden="1">
      <c r="A623" s="106"/>
      <c r="B623" s="231"/>
      <c r="C623" s="231"/>
      <c r="D623" s="103"/>
      <c r="E623" s="103"/>
      <c r="F623" s="232"/>
      <c r="G623" s="103"/>
      <c r="H623" s="104"/>
      <c r="I623" s="104"/>
      <c r="J623" s="104"/>
    </row>
    <row r="624" spans="1:10" ht="15.75" hidden="1">
      <c r="A624" s="106"/>
      <c r="B624" s="231"/>
      <c r="C624" s="231"/>
      <c r="D624" s="103"/>
      <c r="E624" s="103"/>
      <c r="F624" s="232"/>
      <c r="G624" s="103"/>
      <c r="H624" s="104"/>
      <c r="I624" s="104"/>
      <c r="J624" s="104"/>
    </row>
    <row r="625" spans="1:10" ht="15.75" hidden="1">
      <c r="A625" s="106"/>
      <c r="B625" s="231"/>
      <c r="C625" s="231"/>
      <c r="D625" s="103"/>
      <c r="E625" s="103"/>
      <c r="F625" s="232"/>
      <c r="G625" s="103"/>
      <c r="H625" s="104"/>
      <c r="I625" s="104"/>
      <c r="J625" s="104"/>
    </row>
    <row r="626" spans="1:10" ht="15.75" hidden="1">
      <c r="A626" s="106"/>
      <c r="B626" s="231"/>
      <c r="C626" s="231"/>
      <c r="D626" s="103"/>
      <c r="E626" s="103"/>
      <c r="F626" s="232"/>
      <c r="G626" s="103"/>
      <c r="H626" s="104"/>
      <c r="I626" s="104"/>
      <c r="J626" s="104"/>
    </row>
    <row r="627" spans="1:10" ht="15.75" hidden="1">
      <c r="A627" s="106"/>
      <c r="B627" s="231"/>
      <c r="C627" s="231"/>
      <c r="D627" s="103"/>
      <c r="E627" s="103"/>
      <c r="F627" s="232"/>
      <c r="G627" s="103"/>
      <c r="H627" s="104"/>
      <c r="I627" s="104"/>
      <c r="J627" s="104"/>
    </row>
    <row r="628" spans="1:10" ht="15.75" hidden="1">
      <c r="A628" s="106"/>
      <c r="B628" s="231"/>
      <c r="C628" s="231"/>
      <c r="D628" s="103"/>
      <c r="E628" s="103"/>
      <c r="F628" s="232"/>
      <c r="G628" s="103"/>
      <c r="H628" s="104"/>
      <c r="I628" s="104"/>
      <c r="J628" s="104"/>
    </row>
    <row r="629" spans="1:10" ht="15.75" hidden="1">
      <c r="A629" s="106"/>
      <c r="B629" s="231"/>
      <c r="C629" s="231"/>
      <c r="D629" s="103"/>
      <c r="E629" s="103"/>
      <c r="F629" s="232"/>
      <c r="G629" s="103"/>
      <c r="H629" s="104"/>
      <c r="I629" s="104"/>
      <c r="J629" s="104"/>
    </row>
    <row r="630" spans="1:10" ht="15.75" hidden="1">
      <c r="A630" s="106"/>
      <c r="B630" s="231"/>
      <c r="C630" s="231"/>
      <c r="D630" s="103"/>
      <c r="E630" s="103"/>
      <c r="F630" s="232"/>
      <c r="G630" s="103"/>
      <c r="H630" s="104"/>
      <c r="I630" s="104"/>
      <c r="J630" s="104"/>
    </row>
    <row r="631" spans="1:10" ht="15.75" hidden="1">
      <c r="A631" s="106"/>
      <c r="B631" s="231"/>
      <c r="C631" s="231"/>
      <c r="D631" s="103"/>
      <c r="E631" s="103"/>
      <c r="F631" s="232"/>
      <c r="G631" s="103"/>
      <c r="H631" s="104"/>
      <c r="I631" s="104"/>
      <c r="J631" s="104"/>
    </row>
    <row r="632" spans="1:10" ht="15.75" hidden="1">
      <c r="A632" s="106"/>
      <c r="B632" s="231"/>
      <c r="C632" s="231"/>
      <c r="D632" s="103"/>
      <c r="E632" s="103"/>
      <c r="F632" s="232"/>
      <c r="G632" s="103"/>
      <c r="H632" s="104"/>
      <c r="I632" s="104"/>
      <c r="J632" s="104"/>
    </row>
    <row r="633" spans="1:10" ht="15.75" hidden="1">
      <c r="A633" s="106"/>
      <c r="B633" s="231"/>
      <c r="C633" s="231"/>
      <c r="D633" s="103"/>
      <c r="E633" s="103"/>
      <c r="F633" s="232"/>
      <c r="G633" s="103"/>
      <c r="H633" s="104"/>
      <c r="I633" s="104"/>
      <c r="J633" s="104"/>
    </row>
    <row r="634" spans="1:10" ht="15.75" hidden="1">
      <c r="A634" s="106"/>
      <c r="B634" s="231"/>
      <c r="C634" s="231"/>
      <c r="D634" s="103"/>
      <c r="E634" s="103"/>
      <c r="F634" s="232"/>
      <c r="G634" s="103"/>
      <c r="H634" s="104"/>
      <c r="I634" s="104"/>
      <c r="J634" s="104"/>
    </row>
    <row r="635" spans="1:10" ht="15.75" hidden="1">
      <c r="A635" s="106"/>
      <c r="B635" s="231"/>
      <c r="C635" s="231"/>
      <c r="D635" s="103"/>
      <c r="E635" s="103"/>
      <c r="F635" s="232"/>
      <c r="G635" s="103"/>
      <c r="H635" s="104"/>
      <c r="I635" s="104"/>
      <c r="J635" s="104"/>
    </row>
    <row r="636" spans="1:10" ht="15.75" hidden="1">
      <c r="A636" s="106"/>
      <c r="B636" s="231"/>
      <c r="C636" s="231"/>
      <c r="D636" s="103"/>
      <c r="E636" s="103"/>
      <c r="F636" s="232"/>
      <c r="G636" s="103"/>
      <c r="H636" s="104"/>
      <c r="I636" s="104"/>
      <c r="J636" s="104"/>
    </row>
    <row r="637" spans="1:10" ht="15.75" hidden="1">
      <c r="A637" s="106"/>
      <c r="B637" s="231"/>
      <c r="C637" s="231"/>
      <c r="D637" s="103"/>
      <c r="E637" s="103"/>
      <c r="F637" s="232"/>
      <c r="G637" s="103"/>
      <c r="H637" s="104"/>
      <c r="I637" s="104"/>
      <c r="J637" s="104"/>
    </row>
    <row r="638" spans="1:10" ht="15.75" hidden="1">
      <c r="A638" s="106"/>
      <c r="B638" s="231"/>
      <c r="C638" s="231"/>
      <c r="D638" s="103"/>
      <c r="E638" s="103"/>
      <c r="F638" s="232"/>
      <c r="G638" s="103"/>
      <c r="H638" s="104"/>
      <c r="I638" s="104"/>
      <c r="J638" s="104"/>
    </row>
    <row r="639" spans="1:10" ht="15.75" hidden="1">
      <c r="A639" s="106"/>
      <c r="B639" s="231"/>
      <c r="C639" s="231"/>
      <c r="D639" s="103"/>
      <c r="E639" s="103"/>
      <c r="F639" s="232"/>
      <c r="G639" s="103"/>
      <c r="H639" s="104"/>
      <c r="I639" s="104"/>
      <c r="J639" s="104"/>
    </row>
    <row r="640" spans="1:10" ht="15.75" hidden="1">
      <c r="A640" s="106"/>
      <c r="B640" s="231"/>
      <c r="C640" s="231"/>
      <c r="D640" s="103"/>
      <c r="E640" s="103"/>
      <c r="F640" s="232"/>
      <c r="G640" s="103"/>
      <c r="H640" s="104"/>
      <c r="I640" s="104"/>
      <c r="J640" s="104"/>
    </row>
    <row r="641" spans="1:10" ht="15.75" hidden="1">
      <c r="A641" s="106"/>
      <c r="B641" s="231"/>
      <c r="C641" s="231"/>
      <c r="D641" s="103"/>
      <c r="E641" s="103"/>
      <c r="F641" s="232"/>
      <c r="G641" s="103"/>
      <c r="H641" s="104"/>
      <c r="I641" s="104"/>
      <c r="J641" s="104"/>
    </row>
    <row r="642" spans="1:10" ht="15.75" hidden="1">
      <c r="A642" s="106"/>
      <c r="B642" s="231"/>
      <c r="C642" s="231"/>
      <c r="D642" s="103"/>
      <c r="E642" s="103"/>
      <c r="F642" s="232"/>
      <c r="G642" s="103"/>
      <c r="H642" s="104"/>
      <c r="I642" s="104"/>
      <c r="J642" s="104"/>
    </row>
    <row r="643" spans="1:10" ht="15.75" hidden="1">
      <c r="A643" s="106"/>
      <c r="B643" s="231"/>
      <c r="C643" s="231"/>
      <c r="D643" s="103"/>
      <c r="E643" s="103"/>
      <c r="F643" s="232"/>
      <c r="G643" s="103"/>
      <c r="H643" s="104"/>
      <c r="I643" s="104"/>
      <c r="J643" s="104"/>
    </row>
    <row r="644" spans="1:10" ht="15.75" hidden="1">
      <c r="A644" s="106"/>
      <c r="B644" s="231"/>
      <c r="C644" s="231"/>
      <c r="D644" s="103"/>
      <c r="E644" s="103"/>
      <c r="F644" s="232"/>
      <c r="G644" s="103"/>
      <c r="H644" s="104"/>
      <c r="I644" s="104"/>
      <c r="J644" s="104"/>
    </row>
    <row r="645" spans="1:10" ht="15.75" hidden="1">
      <c r="A645" s="106"/>
      <c r="B645" s="231"/>
      <c r="C645" s="231"/>
      <c r="D645" s="103"/>
      <c r="E645" s="103"/>
      <c r="F645" s="232"/>
      <c r="G645" s="103"/>
      <c r="H645" s="104"/>
      <c r="I645" s="104"/>
      <c r="J645" s="104"/>
    </row>
    <row r="646" spans="1:10" ht="15.75" hidden="1">
      <c r="A646" s="106"/>
      <c r="B646" s="231"/>
      <c r="C646" s="231"/>
      <c r="D646" s="103"/>
      <c r="E646" s="103"/>
      <c r="F646" s="232"/>
      <c r="G646" s="103"/>
      <c r="H646" s="104"/>
      <c r="I646" s="104"/>
      <c r="J646" s="104"/>
    </row>
    <row r="647" spans="1:10" ht="15.75" hidden="1">
      <c r="A647" s="106"/>
      <c r="B647" s="231"/>
      <c r="C647" s="231"/>
      <c r="D647" s="103"/>
      <c r="E647" s="103"/>
      <c r="F647" s="232"/>
      <c r="G647" s="103"/>
      <c r="H647" s="104"/>
      <c r="I647" s="104"/>
      <c r="J647" s="104"/>
    </row>
    <row r="648" spans="1:10" ht="15.75" hidden="1">
      <c r="A648" s="106"/>
      <c r="B648" s="231"/>
      <c r="C648" s="231"/>
      <c r="D648" s="103"/>
      <c r="E648" s="103"/>
      <c r="F648" s="232"/>
      <c r="G648" s="103"/>
      <c r="H648" s="104"/>
      <c r="I648" s="104"/>
      <c r="J648" s="104"/>
    </row>
    <row r="649" spans="1:10" ht="15.75" hidden="1">
      <c r="A649" s="106"/>
      <c r="B649" s="231"/>
      <c r="C649" s="231"/>
      <c r="D649" s="103"/>
      <c r="E649" s="103"/>
      <c r="F649" s="232"/>
      <c r="G649" s="103"/>
      <c r="H649" s="104"/>
      <c r="I649" s="104"/>
      <c r="J649" s="104"/>
    </row>
    <row r="650" spans="1:10" ht="15.75" hidden="1">
      <c r="A650" s="106"/>
      <c r="B650" s="231"/>
      <c r="C650" s="231"/>
      <c r="D650" s="103"/>
      <c r="E650" s="103"/>
      <c r="F650" s="232"/>
      <c r="G650" s="103"/>
      <c r="H650" s="104"/>
      <c r="I650" s="104"/>
      <c r="J650" s="104"/>
    </row>
    <row r="651" spans="1:10" ht="15.75" hidden="1">
      <c r="A651" s="106"/>
      <c r="B651" s="231"/>
      <c r="C651" s="231"/>
      <c r="D651" s="103"/>
      <c r="E651" s="103"/>
      <c r="F651" s="232"/>
      <c r="G651" s="103"/>
      <c r="H651" s="104"/>
      <c r="I651" s="104"/>
      <c r="J651" s="104"/>
    </row>
    <row r="652" spans="1:10" ht="15.75" hidden="1">
      <c r="A652" s="106"/>
      <c r="B652" s="231"/>
      <c r="C652" s="231"/>
      <c r="D652" s="103"/>
      <c r="E652" s="103"/>
      <c r="F652" s="232"/>
      <c r="G652" s="103"/>
      <c r="H652" s="104"/>
      <c r="I652" s="104"/>
      <c r="J652" s="104"/>
    </row>
    <row r="653" spans="1:10" ht="15.75" hidden="1">
      <c r="A653" s="106"/>
      <c r="B653" s="231"/>
      <c r="C653" s="231"/>
      <c r="D653" s="103"/>
      <c r="E653" s="103"/>
      <c r="F653" s="232"/>
      <c r="G653" s="103"/>
      <c r="H653" s="104"/>
      <c r="I653" s="104"/>
      <c r="J653" s="104"/>
    </row>
    <row r="654" spans="1:10" ht="15.75" hidden="1">
      <c r="A654" s="106"/>
      <c r="B654" s="231"/>
      <c r="C654" s="231"/>
      <c r="D654" s="103"/>
      <c r="E654" s="103"/>
      <c r="F654" s="232"/>
      <c r="G654" s="103"/>
      <c r="H654" s="104"/>
      <c r="I654" s="104"/>
      <c r="J654" s="104"/>
    </row>
    <row r="655" spans="1:10" ht="15.75" hidden="1">
      <c r="A655" s="106"/>
      <c r="B655" s="231"/>
      <c r="C655" s="231"/>
      <c r="D655" s="103"/>
      <c r="E655" s="103"/>
      <c r="F655" s="232"/>
      <c r="G655" s="103"/>
      <c r="H655" s="104"/>
      <c r="I655" s="104"/>
      <c r="J655" s="104"/>
    </row>
    <row r="656" spans="1:10" ht="15.75" hidden="1">
      <c r="A656" s="106"/>
      <c r="B656" s="231"/>
      <c r="C656" s="231"/>
      <c r="D656" s="103"/>
      <c r="E656" s="103"/>
      <c r="F656" s="232"/>
      <c r="G656" s="103"/>
      <c r="H656" s="104"/>
      <c r="I656" s="104"/>
      <c r="J656" s="104"/>
    </row>
    <row r="657" spans="1:10" ht="15.75" hidden="1">
      <c r="A657" s="106"/>
      <c r="B657" s="231"/>
      <c r="C657" s="231"/>
      <c r="D657" s="103"/>
      <c r="E657" s="103"/>
      <c r="F657" s="232"/>
      <c r="G657" s="103"/>
      <c r="H657" s="104"/>
      <c r="I657" s="104"/>
      <c r="J657" s="104"/>
    </row>
    <row r="658" spans="1:10" ht="15.75" hidden="1">
      <c r="A658" s="106"/>
      <c r="B658" s="231"/>
      <c r="C658" s="231"/>
      <c r="D658" s="103"/>
      <c r="E658" s="103"/>
      <c r="F658" s="232"/>
      <c r="G658" s="103"/>
      <c r="H658" s="104"/>
      <c r="I658" s="104"/>
      <c r="J658" s="104"/>
    </row>
    <row r="659" spans="1:10" ht="15.75" hidden="1">
      <c r="A659" s="106"/>
      <c r="B659" s="231"/>
      <c r="C659" s="231"/>
      <c r="D659" s="103"/>
      <c r="E659" s="103"/>
      <c r="F659" s="232"/>
      <c r="G659" s="103"/>
      <c r="H659" s="104"/>
      <c r="I659" s="104"/>
      <c r="J659" s="104"/>
    </row>
    <row r="660" spans="1:10" ht="15.75" hidden="1">
      <c r="A660" s="106"/>
      <c r="B660" s="231"/>
      <c r="C660" s="231"/>
      <c r="D660" s="103"/>
      <c r="E660" s="103"/>
      <c r="F660" s="232"/>
      <c r="G660" s="103"/>
      <c r="H660" s="104"/>
      <c r="I660" s="104"/>
      <c r="J660" s="104"/>
    </row>
    <row r="661" spans="1:10" ht="15.75" hidden="1">
      <c r="A661" s="106"/>
      <c r="B661" s="231"/>
      <c r="C661" s="231"/>
      <c r="D661" s="103"/>
      <c r="E661" s="103"/>
      <c r="F661" s="232"/>
      <c r="G661" s="103"/>
      <c r="H661" s="104"/>
      <c r="I661" s="104"/>
      <c r="J661" s="104"/>
    </row>
    <row r="662" spans="1:10" ht="15.75" hidden="1">
      <c r="A662" s="106"/>
      <c r="B662" s="103"/>
      <c r="C662" s="103"/>
      <c r="D662" s="103"/>
      <c r="E662" s="103"/>
      <c r="F662" s="103"/>
      <c r="G662" s="103"/>
      <c r="H662" s="104"/>
      <c r="I662" s="104"/>
      <c r="J662" s="104"/>
    </row>
    <row r="663" spans="1:10" ht="15.75" hidden="1">
      <c r="A663" s="106"/>
      <c r="B663" s="103"/>
      <c r="C663" s="103"/>
      <c r="D663" s="103"/>
      <c r="E663" s="103"/>
      <c r="F663" s="103"/>
      <c r="G663" s="103"/>
      <c r="H663" s="104"/>
      <c r="I663" s="104"/>
      <c r="J663" s="104"/>
    </row>
    <row r="664" spans="1:10" ht="15.75">
      <c r="A664" s="106"/>
      <c r="B664" s="103"/>
      <c r="C664" s="103"/>
      <c r="D664" s="103"/>
      <c r="E664" s="103"/>
      <c r="F664" s="103"/>
      <c r="G664" s="103"/>
      <c r="H664" s="104"/>
      <c r="I664" s="104"/>
      <c r="J664" s="104"/>
    </row>
    <row r="665" spans="1:10" ht="12.75">
      <c r="A665" s="329" t="s">
        <v>188</v>
      </c>
      <c r="B665" s="329"/>
      <c r="C665" s="329"/>
      <c r="D665" s="329"/>
      <c r="E665" s="329"/>
      <c r="F665" s="329"/>
      <c r="G665" s="329"/>
      <c r="H665" s="329"/>
      <c r="I665" s="329"/>
      <c r="J665" s="329"/>
    </row>
    <row r="666" spans="1:10" ht="12.75">
      <c r="A666" s="330"/>
      <c r="B666" s="330"/>
      <c r="C666" s="330"/>
      <c r="D666" s="330"/>
      <c r="E666" s="330"/>
      <c r="F666" s="330"/>
      <c r="G666" s="330"/>
      <c r="H666" s="330"/>
      <c r="I666" s="330"/>
      <c r="J666" s="330"/>
    </row>
    <row r="667" spans="1:10" ht="12.75">
      <c r="A667" s="33"/>
      <c r="B667" s="33"/>
      <c r="C667" s="33"/>
      <c r="D667" s="33"/>
      <c r="E667" s="33"/>
      <c r="F667" s="33"/>
      <c r="G667" s="33"/>
      <c r="H667" s="33"/>
      <c r="I667" s="33"/>
      <c r="J667" s="33"/>
    </row>
    <row r="668" spans="1:10" ht="12.75">
      <c r="A668" s="33"/>
      <c r="B668" s="33"/>
      <c r="C668" s="33"/>
      <c r="D668" s="33"/>
      <c r="E668" s="33"/>
      <c r="F668" s="33"/>
      <c r="G668" s="33"/>
      <c r="H668" s="33"/>
      <c r="I668" s="33"/>
      <c r="J668" s="33"/>
    </row>
    <row r="669" spans="1:10" ht="12.75">
      <c r="A669" s="33"/>
      <c r="B669" s="33"/>
      <c r="C669" s="33"/>
      <c r="D669" s="33"/>
      <c r="E669" s="33"/>
      <c r="F669" s="33"/>
      <c r="G669" s="33"/>
      <c r="H669" s="33"/>
      <c r="I669" s="33"/>
      <c r="J669" s="33"/>
    </row>
    <row r="670" spans="1:10" ht="12.75">
      <c r="A670" s="33"/>
      <c r="B670" s="33"/>
      <c r="C670" s="33"/>
      <c r="D670" s="33"/>
      <c r="E670" s="33"/>
      <c r="F670" s="33"/>
      <c r="G670" s="33"/>
      <c r="H670" s="33"/>
      <c r="I670" s="33"/>
      <c r="J670" s="33"/>
    </row>
    <row r="671" spans="1:10" ht="12.75">
      <c r="A671" s="33"/>
      <c r="B671" s="33"/>
      <c r="C671" s="33"/>
      <c r="D671" s="33"/>
      <c r="E671" s="33"/>
      <c r="F671" s="33"/>
      <c r="G671" s="33"/>
      <c r="H671" s="33"/>
      <c r="I671" s="33"/>
      <c r="J671" s="33"/>
    </row>
    <row r="672" spans="1:10" ht="12.75">
      <c r="A672" s="33"/>
      <c r="B672" s="33"/>
      <c r="C672" s="33"/>
      <c r="D672" s="33"/>
      <c r="E672" s="33"/>
      <c r="F672" s="33"/>
      <c r="G672" s="33"/>
      <c r="H672" s="33"/>
      <c r="I672" s="33"/>
      <c r="J672" s="33"/>
    </row>
    <row r="673" spans="1:10" ht="12.75">
      <c r="A673" s="33"/>
      <c r="B673" s="33"/>
      <c r="C673" s="33"/>
      <c r="D673" s="33"/>
      <c r="E673" s="33"/>
      <c r="F673" s="33"/>
      <c r="G673" s="33"/>
      <c r="H673" s="33"/>
      <c r="I673" s="33"/>
      <c r="J673" s="33"/>
    </row>
    <row r="674" spans="1:10" ht="12.75">
      <c r="A674" s="33"/>
      <c r="B674" s="33"/>
      <c r="C674" s="33"/>
      <c r="D674" s="33"/>
      <c r="E674" s="33"/>
      <c r="F674" s="33"/>
      <c r="G674" s="33"/>
      <c r="H674" s="33"/>
      <c r="I674" s="33"/>
      <c r="J674" s="33"/>
    </row>
    <row r="675" spans="1:10" ht="12.75">
      <c r="A675" s="33"/>
      <c r="B675" s="33"/>
      <c r="C675" s="33"/>
      <c r="D675" s="33"/>
      <c r="E675" s="33"/>
      <c r="F675" s="33"/>
      <c r="G675" s="33"/>
      <c r="H675" s="33"/>
      <c r="I675" s="33"/>
      <c r="J675" s="33"/>
    </row>
    <row r="676" spans="1:10" ht="12.75">
      <c r="A676" s="33"/>
      <c r="B676" s="33"/>
      <c r="C676" s="33"/>
      <c r="D676" s="33"/>
      <c r="E676" s="33"/>
      <c r="F676" s="33"/>
      <c r="G676" s="33"/>
      <c r="H676" s="33"/>
      <c r="I676" s="33"/>
      <c r="J676" s="33"/>
    </row>
    <row r="677" spans="1:10" ht="12.75">
      <c r="A677" s="33"/>
      <c r="B677" s="33"/>
      <c r="C677" s="33"/>
      <c r="D677" s="33"/>
      <c r="E677" s="33"/>
      <c r="F677" s="33"/>
      <c r="G677" s="33"/>
      <c r="H677" s="33"/>
      <c r="I677" s="33"/>
      <c r="J677" s="33"/>
    </row>
    <row r="678" spans="1:10" ht="12.75">
      <c r="A678" s="33"/>
      <c r="B678" s="33"/>
      <c r="C678" s="33"/>
      <c r="D678" s="33"/>
      <c r="E678" s="33"/>
      <c r="F678" s="33"/>
      <c r="G678" s="33"/>
      <c r="H678" s="33"/>
      <c r="I678" s="33"/>
      <c r="J678" s="33"/>
    </row>
    <row r="679" spans="1:10" ht="12.75">
      <c r="A679" s="33"/>
      <c r="B679" s="33"/>
      <c r="C679" s="33"/>
      <c r="D679" s="33"/>
      <c r="E679" s="33"/>
      <c r="F679" s="33"/>
      <c r="G679" s="33"/>
      <c r="H679" s="33"/>
      <c r="I679" s="33"/>
      <c r="J679" s="33"/>
    </row>
    <row r="680" spans="1:10" ht="12.75">
      <c r="A680" s="33"/>
      <c r="B680" s="33"/>
      <c r="C680" s="33"/>
      <c r="D680" s="33"/>
      <c r="E680" s="33"/>
      <c r="F680" s="33"/>
      <c r="G680" s="33"/>
      <c r="H680" s="33"/>
      <c r="I680" s="33"/>
      <c r="J680" s="33"/>
    </row>
    <row r="681" spans="1:10" ht="12.75">
      <c r="A681" s="33"/>
      <c r="B681" s="33"/>
      <c r="C681" s="33"/>
      <c r="D681" s="33"/>
      <c r="E681" s="33"/>
      <c r="F681" s="33"/>
      <c r="G681" s="33"/>
      <c r="H681" s="33"/>
      <c r="I681" s="33"/>
      <c r="J681" s="33"/>
    </row>
    <row r="682" spans="1:10" ht="12.75">
      <c r="A682" s="33"/>
      <c r="B682" s="33"/>
      <c r="C682" s="33"/>
      <c r="D682" s="33"/>
      <c r="E682" s="33"/>
      <c r="F682" s="33"/>
      <c r="G682" s="33"/>
      <c r="H682" s="33"/>
      <c r="I682" s="33"/>
      <c r="J682" s="33"/>
    </row>
    <row r="683" spans="1:10" ht="12.75">
      <c r="A683" s="33"/>
      <c r="B683" s="33"/>
      <c r="C683" s="33"/>
      <c r="D683" s="33"/>
      <c r="E683" s="33"/>
      <c r="F683" s="33"/>
      <c r="G683" s="33"/>
      <c r="H683" s="33"/>
      <c r="I683" s="33"/>
      <c r="J683" s="33"/>
    </row>
    <row r="684" spans="1:10" ht="12.75">
      <c r="A684" s="33"/>
      <c r="B684" s="33"/>
      <c r="C684" s="33"/>
      <c r="D684" s="33"/>
      <c r="E684" s="33"/>
      <c r="F684" s="33"/>
      <c r="G684" s="33"/>
      <c r="H684" s="33"/>
      <c r="I684" s="33"/>
      <c r="J684" s="33"/>
    </row>
    <row r="685" spans="1:10" ht="12.75">
      <c r="A685" s="33"/>
      <c r="B685" s="33"/>
      <c r="C685" s="33"/>
      <c r="D685" s="33"/>
      <c r="E685" s="33"/>
      <c r="F685" s="33"/>
      <c r="G685" s="33"/>
      <c r="H685" s="33"/>
      <c r="I685" s="33"/>
      <c r="J685" s="33"/>
    </row>
    <row r="686" spans="1:10" ht="12.75">
      <c r="A686" s="33"/>
      <c r="B686" s="33"/>
      <c r="C686" s="33"/>
      <c r="D686" s="33"/>
      <c r="E686" s="33"/>
      <c r="F686" s="33"/>
      <c r="G686" s="33"/>
      <c r="H686" s="33"/>
      <c r="I686" s="33"/>
      <c r="J686" s="33"/>
    </row>
    <row r="687" spans="1:10" ht="12.75">
      <c r="A687" s="33"/>
      <c r="B687" s="33"/>
      <c r="C687" s="33"/>
      <c r="D687" s="33"/>
      <c r="E687" s="33"/>
      <c r="F687" s="33"/>
      <c r="G687" s="33"/>
      <c r="H687" s="33"/>
      <c r="I687" s="33"/>
      <c r="J687" s="33"/>
    </row>
    <row r="688" spans="1:10" ht="12.75">
      <c r="A688" s="33"/>
      <c r="B688" s="33"/>
      <c r="C688" s="33"/>
      <c r="D688" s="33"/>
      <c r="E688" s="33"/>
      <c r="F688" s="33"/>
      <c r="G688" s="33"/>
      <c r="H688" s="33"/>
      <c r="I688" s="33"/>
      <c r="J688" s="33"/>
    </row>
    <row r="689" spans="1:10" ht="12.75">
      <c r="A689" s="33"/>
      <c r="B689" s="33"/>
      <c r="C689" s="33"/>
      <c r="D689" s="33"/>
      <c r="E689" s="33"/>
      <c r="F689" s="33"/>
      <c r="G689" s="33"/>
      <c r="H689" s="33"/>
      <c r="I689" s="33"/>
      <c r="J689" s="33"/>
    </row>
    <row r="690" spans="1:10" ht="12.75">
      <c r="A690" s="33"/>
      <c r="B690" s="33"/>
      <c r="C690" s="33"/>
      <c r="D690" s="33"/>
      <c r="E690" s="33"/>
      <c r="F690" s="33"/>
      <c r="G690" s="33"/>
      <c r="H690" s="33"/>
      <c r="I690" s="33"/>
      <c r="J690" s="33"/>
    </row>
    <row r="691" spans="1:10" ht="12.75">
      <c r="A691" s="33"/>
      <c r="B691" s="33"/>
      <c r="C691" s="33"/>
      <c r="D691" s="33"/>
      <c r="E691" s="33"/>
      <c r="F691" s="33"/>
      <c r="G691" s="33"/>
      <c r="H691" s="33"/>
      <c r="I691" s="33"/>
      <c r="J691" s="33"/>
    </row>
    <row r="692" spans="1:10" ht="12.75">
      <c r="A692" s="33"/>
      <c r="B692" s="33"/>
      <c r="C692" s="33"/>
      <c r="D692" s="33"/>
      <c r="E692" s="33"/>
      <c r="F692" s="33"/>
      <c r="G692" s="33"/>
      <c r="H692" s="33"/>
      <c r="I692" s="33"/>
      <c r="J692" s="33"/>
    </row>
    <row r="693" spans="1:10" ht="12.75">
      <c r="A693" s="33"/>
      <c r="B693" s="33"/>
      <c r="C693" s="33"/>
      <c r="D693" s="33"/>
      <c r="E693" s="33"/>
      <c r="F693" s="33"/>
      <c r="G693" s="33"/>
      <c r="H693" s="33"/>
      <c r="I693" s="33"/>
      <c r="J693" s="33"/>
    </row>
    <row r="694" spans="1:10" ht="12.75">
      <c r="A694" s="33"/>
      <c r="B694" s="33"/>
      <c r="C694" s="33"/>
      <c r="D694" s="33"/>
      <c r="E694" s="33"/>
      <c r="F694" s="33"/>
      <c r="G694" s="33"/>
      <c r="H694" s="33"/>
      <c r="I694" s="33"/>
      <c r="J694" s="33"/>
    </row>
    <row r="695" spans="1:10" ht="12.75">
      <c r="A695" s="33"/>
      <c r="B695" s="33"/>
      <c r="C695" s="33"/>
      <c r="D695" s="33"/>
      <c r="E695" s="33"/>
      <c r="F695" s="33"/>
      <c r="G695" s="33"/>
      <c r="H695" s="33"/>
      <c r="I695" s="33"/>
      <c r="J695" s="33"/>
    </row>
    <row r="696" spans="1:10" ht="12.75">
      <c r="A696" s="33"/>
      <c r="B696" s="33"/>
      <c r="C696" s="33"/>
      <c r="D696" s="33"/>
      <c r="E696" s="33"/>
      <c r="F696" s="33"/>
      <c r="G696" s="33"/>
      <c r="H696" s="33"/>
      <c r="I696" s="33"/>
      <c r="J696" s="33"/>
    </row>
    <row r="697" spans="1:10" ht="12.75">
      <c r="A697" s="33"/>
      <c r="B697" s="33"/>
      <c r="C697" s="33"/>
      <c r="D697" s="33"/>
      <c r="E697" s="33"/>
      <c r="F697" s="33"/>
      <c r="G697" s="33"/>
      <c r="H697" s="33"/>
      <c r="I697" s="33"/>
      <c r="J697" s="33"/>
    </row>
    <row r="698" spans="1:10" ht="12.75">
      <c r="A698" s="33"/>
      <c r="B698" s="33"/>
      <c r="C698" s="33"/>
      <c r="D698" s="33"/>
      <c r="E698" s="33"/>
      <c r="F698" s="33"/>
      <c r="G698" s="33"/>
      <c r="H698" s="33"/>
      <c r="I698" s="33"/>
      <c r="J698" s="33"/>
    </row>
    <row r="699" spans="1:10" ht="12.75">
      <c r="A699" s="33"/>
      <c r="B699" s="33"/>
      <c r="C699" s="33"/>
      <c r="D699" s="33"/>
      <c r="E699" s="33"/>
      <c r="F699" s="33"/>
      <c r="G699" s="33"/>
      <c r="H699" s="33"/>
      <c r="I699" s="33"/>
      <c r="J699" s="33"/>
    </row>
    <row r="700" spans="1:10" ht="12.75">
      <c r="A700" s="33"/>
      <c r="B700" s="33"/>
      <c r="C700" s="33"/>
      <c r="D700" s="33"/>
      <c r="E700" s="33"/>
      <c r="F700" s="33"/>
      <c r="G700" s="33"/>
      <c r="H700" s="33"/>
      <c r="I700" s="33"/>
      <c r="J700" s="33"/>
    </row>
    <row r="701" spans="1:10" ht="12.75">
      <c r="A701" s="33"/>
      <c r="B701" s="33"/>
      <c r="C701" s="33"/>
      <c r="D701" s="33"/>
      <c r="E701" s="33"/>
      <c r="F701" s="33"/>
      <c r="G701" s="33"/>
      <c r="H701" s="33"/>
      <c r="I701" s="33"/>
      <c r="J701" s="33"/>
    </row>
    <row r="702" spans="1:10" ht="12.75">
      <c r="A702" s="33"/>
      <c r="B702" s="33"/>
      <c r="C702" s="33"/>
      <c r="D702" s="33"/>
      <c r="E702" s="33"/>
      <c r="F702" s="33"/>
      <c r="G702" s="33"/>
      <c r="H702" s="33"/>
      <c r="I702" s="33"/>
      <c r="J702" s="33"/>
    </row>
    <row r="703" spans="1:10" ht="12.75">
      <c r="A703" s="33"/>
      <c r="B703" s="33"/>
      <c r="C703" s="33"/>
      <c r="D703" s="33"/>
      <c r="E703" s="33"/>
      <c r="F703" s="33"/>
      <c r="G703" s="33"/>
      <c r="H703" s="33"/>
      <c r="I703" s="33"/>
      <c r="J703" s="33"/>
    </row>
    <row r="704" spans="1:10" ht="12.75">
      <c r="A704" s="33"/>
      <c r="B704" s="33"/>
      <c r="C704" s="33"/>
      <c r="D704" s="33"/>
      <c r="E704" s="33"/>
      <c r="F704" s="33"/>
      <c r="G704" s="33"/>
      <c r="H704" s="33"/>
      <c r="I704" s="33"/>
      <c r="J704" s="33"/>
    </row>
    <row r="705" spans="1:10" ht="12.75">
      <c r="A705" s="33"/>
      <c r="B705" s="33"/>
      <c r="C705" s="33"/>
      <c r="D705" s="33"/>
      <c r="E705" s="33"/>
      <c r="F705" s="33"/>
      <c r="G705" s="33"/>
      <c r="H705" s="33"/>
      <c r="I705" s="33"/>
      <c r="J705" s="33"/>
    </row>
    <row r="706" spans="1:10" ht="12.75">
      <c r="A706" s="33"/>
      <c r="B706" s="33"/>
      <c r="C706" s="33"/>
      <c r="D706" s="33"/>
      <c r="E706" s="33"/>
      <c r="F706" s="33"/>
      <c r="G706" s="33"/>
      <c r="H706" s="33"/>
      <c r="I706" s="33"/>
      <c r="J706" s="33"/>
    </row>
    <row r="707" spans="1:10" ht="12.75">
      <c r="A707" s="33"/>
      <c r="B707" s="33"/>
      <c r="C707" s="33"/>
      <c r="D707" s="33"/>
      <c r="E707" s="33"/>
      <c r="F707" s="33"/>
      <c r="G707" s="33"/>
      <c r="H707" s="33"/>
      <c r="I707" s="33"/>
      <c r="J707" s="33"/>
    </row>
    <row r="708" spans="1:10" ht="12.75">
      <c r="A708" s="33"/>
      <c r="B708" s="33"/>
      <c r="C708" s="33"/>
      <c r="D708" s="33"/>
      <c r="E708" s="33"/>
      <c r="F708" s="33"/>
      <c r="G708" s="33"/>
      <c r="H708" s="33"/>
      <c r="I708" s="33"/>
      <c r="J708" s="33"/>
    </row>
    <row r="709" spans="1:10" ht="12.75">
      <c r="A709" s="33"/>
      <c r="B709" s="33"/>
      <c r="C709" s="33"/>
      <c r="D709" s="33"/>
      <c r="E709" s="33"/>
      <c r="F709" s="33"/>
      <c r="G709" s="33"/>
      <c r="H709" s="33"/>
      <c r="I709" s="33"/>
      <c r="J709" s="33"/>
    </row>
    <row r="710" spans="1:10" ht="12.75">
      <c r="A710" s="33"/>
      <c r="B710" s="33"/>
      <c r="C710" s="33"/>
      <c r="D710" s="33"/>
      <c r="E710" s="33"/>
      <c r="F710" s="33"/>
      <c r="G710" s="33"/>
      <c r="H710" s="33"/>
      <c r="I710" s="33"/>
      <c r="J710" s="33"/>
    </row>
    <row r="711" spans="1:10" ht="12.75">
      <c r="A711" s="33"/>
      <c r="B711" s="33"/>
      <c r="C711" s="33"/>
      <c r="D711" s="33"/>
      <c r="E711" s="33"/>
      <c r="F711" s="33"/>
      <c r="G711" s="33"/>
      <c r="H711" s="33"/>
      <c r="I711" s="33"/>
      <c r="J711" s="33"/>
    </row>
    <row r="712" spans="1:10" ht="12.75">
      <c r="A712" s="33"/>
      <c r="B712" s="33"/>
      <c r="C712" s="33"/>
      <c r="D712" s="33"/>
      <c r="E712" s="33"/>
      <c r="F712" s="33"/>
      <c r="G712" s="33"/>
      <c r="H712" s="33"/>
      <c r="I712" s="33"/>
      <c r="J712" s="33"/>
    </row>
    <row r="713" spans="1:10" ht="12.75">
      <c r="A713" s="33"/>
      <c r="B713" s="33"/>
      <c r="C713" s="33"/>
      <c r="D713" s="33"/>
      <c r="E713" s="33"/>
      <c r="F713" s="33"/>
      <c r="G713" s="33"/>
      <c r="H713" s="33"/>
      <c r="I713" s="33"/>
      <c r="J713" s="33"/>
    </row>
    <row r="714" spans="1:10" ht="12.75">
      <c r="A714" s="33"/>
      <c r="B714" s="33"/>
      <c r="C714" s="33"/>
      <c r="D714" s="33"/>
      <c r="E714" s="33"/>
      <c r="F714" s="33"/>
      <c r="G714" s="33"/>
      <c r="H714" s="33"/>
      <c r="I714" s="33"/>
      <c r="J714" s="33"/>
    </row>
    <row r="715" spans="1:10" ht="12.75">
      <c r="A715" s="33"/>
      <c r="B715" s="33"/>
      <c r="C715" s="33"/>
      <c r="D715" s="33"/>
      <c r="E715" s="33"/>
      <c r="F715" s="33"/>
      <c r="G715" s="33"/>
      <c r="H715" s="33"/>
      <c r="I715" s="33"/>
      <c r="J715" s="33"/>
    </row>
    <row r="716" spans="1:10" ht="12.75">
      <c r="A716" s="33"/>
      <c r="B716" s="33"/>
      <c r="C716" s="33"/>
      <c r="D716" s="33"/>
      <c r="E716" s="33"/>
      <c r="F716" s="33"/>
      <c r="G716" s="33"/>
      <c r="H716" s="33"/>
      <c r="I716" s="33"/>
      <c r="J716" s="33"/>
    </row>
    <row r="717" spans="1:10" ht="12.75">
      <c r="A717" s="33"/>
      <c r="B717" s="33"/>
      <c r="C717" s="33"/>
      <c r="D717" s="33"/>
      <c r="E717" s="33"/>
      <c r="F717" s="33"/>
      <c r="G717" s="33"/>
      <c r="H717" s="33"/>
      <c r="I717" s="33"/>
      <c r="J717" s="33"/>
    </row>
    <row r="718" spans="1:10" ht="12.75">
      <c r="A718" s="33"/>
      <c r="B718" s="33"/>
      <c r="C718" s="33"/>
      <c r="D718" s="33"/>
      <c r="E718" s="33"/>
      <c r="F718" s="33"/>
      <c r="G718" s="33"/>
      <c r="H718" s="33"/>
      <c r="I718" s="33"/>
      <c r="J718" s="33"/>
    </row>
    <row r="719" spans="1:10" ht="12.75">
      <c r="A719" s="33"/>
      <c r="B719" s="33"/>
      <c r="C719" s="33"/>
      <c r="D719" s="33"/>
      <c r="E719" s="33"/>
      <c r="F719" s="33"/>
      <c r="G719" s="33"/>
      <c r="H719" s="33"/>
      <c r="I719" s="33"/>
      <c r="J719" s="33"/>
    </row>
    <row r="720" spans="1:10" ht="12.75">
      <c r="A720" s="33"/>
      <c r="B720" s="33"/>
      <c r="C720" s="33"/>
      <c r="D720" s="33"/>
      <c r="E720" s="33"/>
      <c r="F720" s="33"/>
      <c r="G720" s="33"/>
      <c r="H720" s="33"/>
      <c r="I720" s="33"/>
      <c r="J720" s="33"/>
    </row>
    <row r="721" spans="1:10" ht="12.75">
      <c r="A721" s="33"/>
      <c r="B721" s="33"/>
      <c r="C721" s="33"/>
      <c r="D721" s="33"/>
      <c r="E721" s="33"/>
      <c r="F721" s="33"/>
      <c r="G721" s="33"/>
      <c r="H721" s="33"/>
      <c r="I721" s="33"/>
      <c r="J721" s="33"/>
    </row>
    <row r="722" spans="1:10" ht="12.75">
      <c r="A722" s="33"/>
      <c r="B722" s="33"/>
      <c r="C722" s="33"/>
      <c r="D722" s="33"/>
      <c r="E722" s="33"/>
      <c r="F722" s="33"/>
      <c r="G722" s="33"/>
      <c r="H722" s="33"/>
      <c r="I722" s="33"/>
      <c r="J722" s="33"/>
    </row>
    <row r="723" spans="1:10" ht="12.75">
      <c r="A723" s="33"/>
      <c r="B723" s="33"/>
      <c r="C723" s="33"/>
      <c r="D723" s="33"/>
      <c r="E723" s="33"/>
      <c r="F723" s="33"/>
      <c r="G723" s="33"/>
      <c r="H723" s="33"/>
      <c r="I723" s="33"/>
      <c r="J723" s="33"/>
    </row>
    <row r="724" spans="1:10" ht="12.75">
      <c r="A724" s="33"/>
      <c r="B724" s="33"/>
      <c r="C724" s="33"/>
      <c r="D724" s="33"/>
      <c r="E724" s="33"/>
      <c r="F724" s="33"/>
      <c r="G724" s="33"/>
      <c r="H724" s="33"/>
      <c r="I724" s="33"/>
      <c r="J724" s="33"/>
    </row>
    <row r="725" spans="1:10" ht="12.75">
      <c r="A725" s="33"/>
      <c r="B725" s="33"/>
      <c r="C725" s="33"/>
      <c r="D725" s="33"/>
      <c r="E725" s="33"/>
      <c r="F725" s="33"/>
      <c r="G725" s="33"/>
      <c r="H725" s="33"/>
      <c r="I725" s="33"/>
      <c r="J725" s="33"/>
    </row>
    <row r="726" spans="1:10" ht="12.75">
      <c r="A726" s="33"/>
      <c r="B726" s="33"/>
      <c r="C726" s="33"/>
      <c r="D726" s="33"/>
      <c r="E726" s="33"/>
      <c r="F726" s="33"/>
      <c r="G726" s="33"/>
      <c r="H726" s="33"/>
      <c r="I726" s="33"/>
      <c r="J726" s="33"/>
    </row>
    <row r="727" spans="1:10" ht="12.75">
      <c r="A727" s="33"/>
      <c r="B727" s="33"/>
      <c r="C727" s="33"/>
      <c r="D727" s="33"/>
      <c r="E727" s="33"/>
      <c r="F727" s="33"/>
      <c r="G727" s="33"/>
      <c r="H727" s="33"/>
      <c r="I727" s="33"/>
      <c r="J727" s="33"/>
    </row>
    <row r="728" spans="1:10" ht="12.75">
      <c r="A728" s="33"/>
      <c r="B728" s="33"/>
      <c r="C728" s="33"/>
      <c r="D728" s="33"/>
      <c r="E728" s="33"/>
      <c r="F728" s="33"/>
      <c r="G728" s="33"/>
      <c r="H728" s="33"/>
      <c r="I728" s="33"/>
      <c r="J728" s="33"/>
    </row>
    <row r="729" spans="1:10" ht="12.75">
      <c r="A729" s="33"/>
      <c r="B729" s="33"/>
      <c r="C729" s="33"/>
      <c r="D729" s="33"/>
      <c r="E729" s="33"/>
      <c r="F729" s="33"/>
      <c r="G729" s="33"/>
      <c r="H729" s="33"/>
      <c r="I729" s="33"/>
      <c r="J729" s="33"/>
    </row>
    <row r="730" spans="1:10" ht="12.75">
      <c r="A730" s="33"/>
      <c r="B730" s="33"/>
      <c r="C730" s="33"/>
      <c r="D730" s="33"/>
      <c r="E730" s="33"/>
      <c r="F730" s="33"/>
      <c r="G730" s="33"/>
      <c r="H730" s="33"/>
      <c r="I730" s="33"/>
      <c r="J730" s="33"/>
    </row>
    <row r="731" spans="1:10" ht="12.75">
      <c r="A731" s="33"/>
      <c r="B731" s="33"/>
      <c r="C731" s="33"/>
      <c r="D731" s="33"/>
      <c r="E731" s="33"/>
      <c r="F731" s="33"/>
      <c r="G731" s="33"/>
      <c r="H731" s="33"/>
      <c r="I731" s="33"/>
      <c r="J731" s="33"/>
    </row>
    <row r="732" spans="1:10" ht="12.75">
      <c r="A732" s="33"/>
      <c r="B732" s="33"/>
      <c r="C732" s="33"/>
      <c r="D732" s="33"/>
      <c r="E732" s="33"/>
      <c r="F732" s="33"/>
      <c r="G732" s="33"/>
      <c r="H732" s="33"/>
      <c r="I732" s="33"/>
      <c r="J732" s="33"/>
    </row>
    <row r="733" spans="1:10" ht="12.75">
      <c r="A733" s="33"/>
      <c r="B733" s="33"/>
      <c r="C733" s="33"/>
      <c r="D733" s="33"/>
      <c r="E733" s="33"/>
      <c r="F733" s="33"/>
      <c r="G733" s="33"/>
      <c r="H733" s="33"/>
      <c r="I733" s="33"/>
      <c r="J733" s="33"/>
    </row>
    <row r="734" spans="1:10" ht="12.75">
      <c r="A734" s="33"/>
      <c r="B734" s="33"/>
      <c r="C734" s="33"/>
      <c r="D734" s="33"/>
      <c r="E734" s="33"/>
      <c r="F734" s="33"/>
      <c r="G734" s="33"/>
      <c r="H734" s="33"/>
      <c r="I734" s="33"/>
      <c r="J734" s="33"/>
    </row>
    <row r="735" spans="1:10" ht="12.75">
      <c r="A735" s="33"/>
      <c r="B735" s="33"/>
      <c r="C735" s="33"/>
      <c r="D735" s="33"/>
      <c r="E735" s="33"/>
      <c r="F735" s="33"/>
      <c r="G735" s="33"/>
      <c r="H735" s="33"/>
      <c r="I735" s="33"/>
      <c r="J735" s="33"/>
    </row>
    <row r="736" spans="1:10" ht="12.75">
      <c r="A736" s="33"/>
      <c r="B736" s="33"/>
      <c r="C736" s="33"/>
      <c r="D736" s="33"/>
      <c r="E736" s="33"/>
      <c r="F736" s="33"/>
      <c r="G736" s="33"/>
      <c r="H736" s="33"/>
      <c r="I736" s="33"/>
      <c r="J736" s="33"/>
    </row>
    <row r="737" spans="1:10" ht="12.75">
      <c r="A737" s="33"/>
      <c r="B737" s="33"/>
      <c r="C737" s="33"/>
      <c r="D737" s="33"/>
      <c r="E737" s="33"/>
      <c r="F737" s="33"/>
      <c r="G737" s="33"/>
      <c r="H737" s="33"/>
      <c r="I737" s="33"/>
      <c r="J737" s="33"/>
    </row>
    <row r="738" spans="1:10" ht="12.75">
      <c r="A738" s="33"/>
      <c r="B738" s="33"/>
      <c r="C738" s="33"/>
      <c r="D738" s="33"/>
      <c r="E738" s="33"/>
      <c r="F738" s="33"/>
      <c r="G738" s="33"/>
      <c r="H738" s="33"/>
      <c r="I738" s="33"/>
      <c r="J738" s="33"/>
    </row>
    <row r="739" spans="1:10" ht="12.75">
      <c r="A739" s="33"/>
      <c r="B739" s="33"/>
      <c r="C739" s="33"/>
      <c r="D739" s="33"/>
      <c r="E739" s="33"/>
      <c r="F739" s="33"/>
      <c r="G739" s="33"/>
      <c r="H739" s="33"/>
      <c r="I739" s="33"/>
      <c r="J739" s="33"/>
    </row>
    <row r="740" spans="1:10" ht="12.75">
      <c r="A740" s="33"/>
      <c r="B740" s="33"/>
      <c r="C740" s="33"/>
      <c r="D740" s="33"/>
      <c r="E740" s="33"/>
      <c r="F740" s="33"/>
      <c r="G740" s="33"/>
      <c r="H740" s="33"/>
      <c r="I740" s="33"/>
      <c r="J740" s="33"/>
    </row>
    <row r="741" spans="1:10" ht="12.75">
      <c r="A741" s="33"/>
      <c r="B741" s="33"/>
      <c r="C741" s="33"/>
      <c r="D741" s="33"/>
      <c r="E741" s="33"/>
      <c r="F741" s="33"/>
      <c r="G741" s="33"/>
      <c r="H741" s="33"/>
      <c r="I741" s="33"/>
      <c r="J741" s="33"/>
    </row>
    <row r="742" spans="1:10" ht="12.75">
      <c r="A742" s="33"/>
      <c r="B742" s="33"/>
      <c r="C742" s="33"/>
      <c r="D742" s="33"/>
      <c r="E742" s="33"/>
      <c r="F742" s="33"/>
      <c r="G742" s="33"/>
      <c r="H742" s="33"/>
      <c r="I742" s="33"/>
      <c r="J742" s="33"/>
    </row>
    <row r="743" spans="1:10" ht="12.75">
      <c r="A743" s="33"/>
      <c r="B743" s="33"/>
      <c r="C743" s="33"/>
      <c r="D743" s="33"/>
      <c r="E743" s="33"/>
      <c r="F743" s="33"/>
      <c r="G743" s="33"/>
      <c r="H743" s="33"/>
      <c r="I743" s="33"/>
      <c r="J743" s="33"/>
    </row>
    <row r="744" spans="1:10" ht="12.75">
      <c r="A744" s="33"/>
      <c r="B744" s="33"/>
      <c r="C744" s="33"/>
      <c r="D744" s="33"/>
      <c r="E744" s="33"/>
      <c r="F744" s="33"/>
      <c r="G744" s="33"/>
      <c r="H744" s="33"/>
      <c r="I744" s="33"/>
      <c r="J744" s="33"/>
    </row>
    <row r="745" spans="1:10" ht="12.75">
      <c r="A745" s="33"/>
      <c r="B745" s="33"/>
      <c r="C745" s="33"/>
      <c r="D745" s="33"/>
      <c r="E745" s="33"/>
      <c r="F745" s="33"/>
      <c r="G745" s="33"/>
      <c r="H745" s="33"/>
      <c r="I745" s="33"/>
      <c r="J745" s="33"/>
    </row>
    <row r="746" spans="1:10" ht="12.75">
      <c r="A746" s="33"/>
      <c r="B746" s="33"/>
      <c r="C746" s="33"/>
      <c r="D746" s="33"/>
      <c r="E746" s="33"/>
      <c r="F746" s="33"/>
      <c r="G746" s="33"/>
      <c r="H746" s="33"/>
      <c r="I746" s="33"/>
      <c r="J746" s="33"/>
    </row>
    <row r="747" spans="1:10" ht="12.75">
      <c r="A747" s="33"/>
      <c r="B747" s="33"/>
      <c r="C747" s="33"/>
      <c r="D747" s="33"/>
      <c r="E747" s="33"/>
      <c r="F747" s="33"/>
      <c r="G747" s="33"/>
      <c r="H747" s="33"/>
      <c r="I747" s="33"/>
      <c r="J747" s="33"/>
    </row>
    <row r="748" spans="1:10" ht="12.75">
      <c r="A748" s="33"/>
      <c r="B748" s="33"/>
      <c r="C748" s="33"/>
      <c r="D748" s="33"/>
      <c r="E748" s="33"/>
      <c r="F748" s="33"/>
      <c r="G748" s="33"/>
      <c r="H748" s="33"/>
      <c r="I748" s="33"/>
      <c r="J748" s="33"/>
    </row>
    <row r="749" spans="1:10" ht="12.75">
      <c r="A749" s="33"/>
      <c r="B749" s="33"/>
      <c r="C749" s="33"/>
      <c r="D749" s="33"/>
      <c r="E749" s="33"/>
      <c r="F749" s="33"/>
      <c r="G749" s="33"/>
      <c r="H749" s="33"/>
      <c r="I749" s="33"/>
      <c r="J749" s="33"/>
    </row>
    <row r="750" spans="1:10" ht="12.75">
      <c r="A750" s="33"/>
      <c r="B750" s="33"/>
      <c r="C750" s="33"/>
      <c r="D750" s="33"/>
      <c r="E750" s="33"/>
      <c r="F750" s="33"/>
      <c r="G750" s="33"/>
      <c r="H750" s="33"/>
      <c r="I750" s="33"/>
      <c r="J750" s="33"/>
    </row>
    <row r="751" spans="1:10" ht="12.75">
      <c r="A751" s="33"/>
      <c r="B751" s="33"/>
      <c r="C751" s="33"/>
      <c r="D751" s="33"/>
      <c r="E751" s="33"/>
      <c r="F751" s="33"/>
      <c r="G751" s="33"/>
      <c r="H751" s="33"/>
      <c r="I751" s="33"/>
      <c r="J751" s="33"/>
    </row>
    <row r="752" spans="1:10" ht="12.75">
      <c r="A752" s="33"/>
      <c r="B752" s="33"/>
      <c r="C752" s="33"/>
      <c r="D752" s="33"/>
      <c r="E752" s="33"/>
      <c r="F752" s="33"/>
      <c r="G752" s="33"/>
      <c r="H752" s="33"/>
      <c r="I752" s="33"/>
      <c r="J752" s="33"/>
    </row>
    <row r="753" spans="1:10" ht="12.75">
      <c r="A753" s="33"/>
      <c r="B753" s="33"/>
      <c r="C753" s="33"/>
      <c r="D753" s="33"/>
      <c r="E753" s="33"/>
      <c r="F753" s="33"/>
      <c r="G753" s="33"/>
      <c r="H753" s="33"/>
      <c r="I753" s="33"/>
      <c r="J753" s="33"/>
    </row>
    <row r="754" spans="1:10" ht="12.75">
      <c r="A754" s="33"/>
      <c r="B754" s="33"/>
      <c r="C754" s="33"/>
      <c r="D754" s="33"/>
      <c r="E754" s="33"/>
      <c r="F754" s="33"/>
      <c r="G754" s="33"/>
      <c r="H754" s="33"/>
      <c r="I754" s="33"/>
      <c r="J754" s="33"/>
    </row>
    <row r="755" spans="1:10" ht="12.75">
      <c r="A755" s="33"/>
      <c r="B755" s="33"/>
      <c r="C755" s="33"/>
      <c r="D755" s="33"/>
      <c r="E755" s="33"/>
      <c r="F755" s="33"/>
      <c r="G755" s="33"/>
      <c r="H755" s="33"/>
      <c r="I755" s="33"/>
      <c r="J755" s="33"/>
    </row>
    <row r="756" spans="1:10" ht="12.75">
      <c r="A756" s="33"/>
      <c r="B756" s="33"/>
      <c r="C756" s="33"/>
      <c r="D756" s="33"/>
      <c r="E756" s="33"/>
      <c r="F756" s="33"/>
      <c r="G756" s="33"/>
      <c r="H756" s="33"/>
      <c r="I756" s="33"/>
      <c r="J756" s="33"/>
    </row>
    <row r="757" spans="1:10" ht="12.75">
      <c r="A757" s="33"/>
      <c r="B757" s="33"/>
      <c r="C757" s="33"/>
      <c r="D757" s="33"/>
      <c r="E757" s="33"/>
      <c r="F757" s="33"/>
      <c r="G757" s="33"/>
      <c r="H757" s="33"/>
      <c r="I757" s="33"/>
      <c r="J757" s="33"/>
    </row>
    <row r="758" spans="1:10" ht="12.75">
      <c r="A758" s="33"/>
      <c r="B758" s="33"/>
      <c r="C758" s="33"/>
      <c r="D758" s="33"/>
      <c r="E758" s="33"/>
      <c r="F758" s="33"/>
      <c r="G758" s="33"/>
      <c r="H758" s="33"/>
      <c r="I758" s="33"/>
      <c r="J758" s="33"/>
    </row>
    <row r="759" spans="1:10" ht="12.75">
      <c r="A759" s="33"/>
      <c r="B759" s="33"/>
      <c r="C759" s="33"/>
      <c r="D759" s="33"/>
      <c r="E759" s="33"/>
      <c r="F759" s="33"/>
      <c r="G759" s="33"/>
      <c r="H759" s="33"/>
      <c r="I759" s="33"/>
      <c r="J759" s="33"/>
    </row>
    <row r="760" spans="1:10" ht="12.75">
      <c r="A760" s="33"/>
      <c r="B760" s="33"/>
      <c r="C760" s="33"/>
      <c r="D760" s="33"/>
      <c r="E760" s="33"/>
      <c r="F760" s="33"/>
      <c r="G760" s="33"/>
      <c r="H760" s="33"/>
      <c r="I760" s="33"/>
      <c r="J760" s="33"/>
    </row>
    <row r="761" spans="1:10" ht="12.75">
      <c r="A761" s="33"/>
      <c r="B761" s="33"/>
      <c r="C761" s="33"/>
      <c r="D761" s="33"/>
      <c r="E761" s="33"/>
      <c r="F761" s="33"/>
      <c r="G761" s="33"/>
      <c r="H761" s="33"/>
      <c r="I761" s="33"/>
      <c r="J761" s="33"/>
    </row>
    <row r="762" spans="1:10" ht="12.75">
      <c r="A762" s="33"/>
      <c r="B762" s="33"/>
      <c r="C762" s="33"/>
      <c r="D762" s="33"/>
      <c r="E762" s="33"/>
      <c r="F762" s="33"/>
      <c r="G762" s="33"/>
      <c r="H762" s="33"/>
      <c r="I762" s="33"/>
      <c r="J762" s="33"/>
    </row>
    <row r="763" spans="1:10" ht="12.75">
      <c r="A763" s="33"/>
      <c r="B763" s="33"/>
      <c r="C763" s="33"/>
      <c r="D763" s="33"/>
      <c r="E763" s="33"/>
      <c r="F763" s="33"/>
      <c r="G763" s="33"/>
      <c r="H763" s="33"/>
      <c r="I763" s="33"/>
      <c r="J763" s="33"/>
    </row>
    <row r="764" spans="1:10" ht="12.75">
      <c r="A764" s="33"/>
      <c r="B764" s="33"/>
      <c r="C764" s="33"/>
      <c r="D764" s="33"/>
      <c r="E764" s="33"/>
      <c r="F764" s="33"/>
      <c r="G764" s="33"/>
      <c r="H764" s="33"/>
      <c r="I764" s="33"/>
      <c r="J764" s="33"/>
    </row>
    <row r="765" spans="1:10" ht="12.75">
      <c r="A765" s="33"/>
      <c r="B765" s="33"/>
      <c r="C765" s="33"/>
      <c r="D765" s="33"/>
      <c r="E765" s="33"/>
      <c r="F765" s="33"/>
      <c r="G765" s="33"/>
      <c r="H765" s="33"/>
      <c r="I765" s="33"/>
      <c r="J765" s="33"/>
    </row>
    <row r="766" spans="1:10" ht="12.75">
      <c r="A766" s="33"/>
      <c r="B766" s="33"/>
      <c r="C766" s="33"/>
      <c r="D766" s="33"/>
      <c r="E766" s="33"/>
      <c r="F766" s="33"/>
      <c r="G766" s="33"/>
      <c r="H766" s="33"/>
      <c r="I766" s="33"/>
      <c r="J766" s="33"/>
    </row>
    <row r="767" spans="1:10" ht="12.75">
      <c r="A767" s="33"/>
      <c r="B767" s="33"/>
      <c r="C767" s="33"/>
      <c r="D767" s="33"/>
      <c r="E767" s="33"/>
      <c r="F767" s="33"/>
      <c r="G767" s="33"/>
      <c r="H767" s="33"/>
      <c r="I767" s="33"/>
      <c r="J767" s="33"/>
    </row>
    <row r="768" spans="1:10" ht="12.75">
      <c r="A768" s="33"/>
      <c r="B768" s="33"/>
      <c r="C768" s="33"/>
      <c r="D768" s="33"/>
      <c r="E768" s="33"/>
      <c r="F768" s="33"/>
      <c r="G768" s="33"/>
      <c r="H768" s="33"/>
      <c r="I768" s="33"/>
      <c r="J768" s="33"/>
    </row>
    <row r="769" spans="1:10" ht="12.75">
      <c r="A769" s="33"/>
      <c r="B769" s="33"/>
      <c r="C769" s="33"/>
      <c r="D769" s="33"/>
      <c r="E769" s="33"/>
      <c r="F769" s="33"/>
      <c r="G769" s="33"/>
      <c r="H769" s="33"/>
      <c r="I769" s="33"/>
      <c r="J769" s="33"/>
    </row>
    <row r="770" spans="1:10" ht="12.75">
      <c r="A770" s="33"/>
      <c r="B770" s="33"/>
      <c r="C770" s="33"/>
      <c r="D770" s="33"/>
      <c r="E770" s="33"/>
      <c r="F770" s="33"/>
      <c r="G770" s="33"/>
      <c r="H770" s="33"/>
      <c r="I770" s="33"/>
      <c r="J770" s="33"/>
    </row>
    <row r="771" spans="1:10" ht="12.75">
      <c r="A771" s="33"/>
      <c r="B771" s="33"/>
      <c r="C771" s="33"/>
      <c r="D771" s="33"/>
      <c r="E771" s="33"/>
      <c r="F771" s="33"/>
      <c r="G771" s="33"/>
      <c r="H771" s="33"/>
      <c r="I771" s="33"/>
      <c r="J771" s="33"/>
    </row>
    <row r="772" spans="1:10" ht="12.75">
      <c r="A772" s="33"/>
      <c r="B772" s="33"/>
      <c r="C772" s="33"/>
      <c r="D772" s="33"/>
      <c r="E772" s="33"/>
      <c r="F772" s="33"/>
      <c r="G772" s="33"/>
      <c r="H772" s="33"/>
      <c r="I772" s="33"/>
      <c r="J772" s="33"/>
    </row>
    <row r="773" spans="1:10" ht="12.75">
      <c r="A773" s="33"/>
      <c r="B773" s="33"/>
      <c r="C773" s="33"/>
      <c r="D773" s="33"/>
      <c r="E773" s="33"/>
      <c r="F773" s="33"/>
      <c r="G773" s="33"/>
      <c r="H773" s="33"/>
      <c r="I773" s="33"/>
      <c r="J773" s="33"/>
    </row>
    <row r="774" spans="1:10" ht="12.75">
      <c r="A774" s="33"/>
      <c r="B774" s="33"/>
      <c r="C774" s="33"/>
      <c r="D774" s="33"/>
      <c r="E774" s="33"/>
      <c r="F774" s="33"/>
      <c r="G774" s="33"/>
      <c r="H774" s="33"/>
      <c r="I774" s="33"/>
      <c r="J774" s="33"/>
    </row>
    <row r="775" spans="1:10" ht="12.75">
      <c r="A775" s="33"/>
      <c r="B775" s="33"/>
      <c r="C775" s="33"/>
      <c r="D775" s="33"/>
      <c r="E775" s="33"/>
      <c r="F775" s="33"/>
      <c r="G775" s="33"/>
      <c r="H775" s="33"/>
      <c r="I775" s="33"/>
      <c r="J775" s="33"/>
    </row>
    <row r="776" spans="1:10" ht="12.75">
      <c r="A776" s="33"/>
      <c r="B776" s="33"/>
      <c r="C776" s="33"/>
      <c r="D776" s="33"/>
      <c r="E776" s="33"/>
      <c r="F776" s="33"/>
      <c r="G776" s="33"/>
      <c r="H776" s="33"/>
      <c r="I776" s="33"/>
      <c r="J776" s="33"/>
    </row>
    <row r="777" spans="1:10" ht="12.75">
      <c r="A777" s="33"/>
      <c r="B777" s="33"/>
      <c r="C777" s="33"/>
      <c r="D777" s="33"/>
      <c r="E777" s="33"/>
      <c r="F777" s="33"/>
      <c r="G777" s="33"/>
      <c r="H777" s="33"/>
      <c r="I777" s="33"/>
      <c r="J777" s="33"/>
    </row>
    <row r="778" spans="1:10" ht="12.75">
      <c r="A778" s="33"/>
      <c r="B778" s="33"/>
      <c r="C778" s="33"/>
      <c r="D778" s="33"/>
      <c r="E778" s="33"/>
      <c r="F778" s="33"/>
      <c r="G778" s="33"/>
      <c r="H778" s="33"/>
      <c r="I778" s="33"/>
      <c r="J778" s="33"/>
    </row>
    <row r="779" spans="1:10" ht="12.75">
      <c r="A779" s="33"/>
      <c r="B779" s="33"/>
      <c r="C779" s="33"/>
      <c r="D779" s="33"/>
      <c r="E779" s="33"/>
      <c r="F779" s="33"/>
      <c r="G779" s="33"/>
      <c r="H779" s="33"/>
      <c r="I779" s="33"/>
      <c r="J779" s="33"/>
    </row>
    <row r="780" spans="1:10" ht="12.75">
      <c r="A780" s="33"/>
      <c r="B780" s="33"/>
      <c r="C780" s="33"/>
      <c r="D780" s="33"/>
      <c r="E780" s="33"/>
      <c r="F780" s="33"/>
      <c r="G780" s="33"/>
      <c r="H780" s="33"/>
      <c r="I780" s="33"/>
      <c r="J780" s="33"/>
    </row>
    <row r="781" spans="1:10" ht="12.75">
      <c r="A781" s="33"/>
      <c r="B781" s="33"/>
      <c r="C781" s="33"/>
      <c r="D781" s="33"/>
      <c r="E781" s="33"/>
      <c r="F781" s="33"/>
      <c r="G781" s="33"/>
      <c r="H781" s="33"/>
      <c r="I781" s="33"/>
      <c r="J781" s="33"/>
    </row>
    <row r="782" spans="1:10" ht="12.75">
      <c r="A782" s="33"/>
      <c r="B782" s="33"/>
      <c r="C782" s="33"/>
      <c r="D782" s="33"/>
      <c r="E782" s="33"/>
      <c r="F782" s="33"/>
      <c r="G782" s="33"/>
      <c r="H782" s="33"/>
      <c r="I782" s="33"/>
      <c r="J782" s="33"/>
    </row>
    <row r="783" spans="1:10" ht="12.75">
      <c r="A783" s="33"/>
      <c r="B783" s="33"/>
      <c r="C783" s="33"/>
      <c r="D783" s="33"/>
      <c r="E783" s="33"/>
      <c r="F783" s="33"/>
      <c r="G783" s="33"/>
      <c r="H783" s="33"/>
      <c r="I783" s="33"/>
      <c r="J783" s="33"/>
    </row>
    <row r="784" spans="1:10" ht="12.75">
      <c r="A784" s="33"/>
      <c r="B784" s="33"/>
      <c r="C784" s="33"/>
      <c r="D784" s="33"/>
      <c r="E784" s="33"/>
      <c r="F784" s="33"/>
      <c r="G784" s="33"/>
      <c r="H784" s="33"/>
      <c r="I784" s="33"/>
      <c r="J784" s="33"/>
    </row>
    <row r="785" spans="1:10" ht="12.75">
      <c r="A785" s="33"/>
      <c r="B785" s="33"/>
      <c r="C785" s="33"/>
      <c r="D785" s="33"/>
      <c r="E785" s="33"/>
      <c r="F785" s="33"/>
      <c r="G785" s="33"/>
      <c r="H785" s="33"/>
      <c r="I785" s="33"/>
      <c r="J785" s="33"/>
    </row>
    <row r="786" spans="1:10" ht="12.75">
      <c r="A786" s="33"/>
      <c r="B786" s="33"/>
      <c r="C786" s="33"/>
      <c r="D786" s="33"/>
      <c r="E786" s="33"/>
      <c r="F786" s="33"/>
      <c r="G786" s="33"/>
      <c r="H786" s="33"/>
      <c r="I786" s="33"/>
      <c r="J786" s="33"/>
    </row>
    <row r="787" spans="1:10" ht="12.75">
      <c r="A787" s="33"/>
      <c r="B787" s="33"/>
      <c r="C787" s="33"/>
      <c r="D787" s="33"/>
      <c r="E787" s="33"/>
      <c r="F787" s="33"/>
      <c r="G787" s="33"/>
      <c r="H787" s="33"/>
      <c r="I787" s="33"/>
      <c r="J787" s="33"/>
    </row>
    <row r="788" spans="1:10" ht="12.75">
      <c r="A788" s="33"/>
      <c r="B788" s="33"/>
      <c r="C788" s="33"/>
      <c r="D788" s="33"/>
      <c r="E788" s="33"/>
      <c r="F788" s="33"/>
      <c r="G788" s="33"/>
      <c r="H788" s="33"/>
      <c r="I788" s="33"/>
      <c r="J788" s="33"/>
    </row>
    <row r="789" spans="1:10" ht="12.75">
      <c r="A789" s="33"/>
      <c r="B789" s="33"/>
      <c r="C789" s="33"/>
      <c r="D789" s="33"/>
      <c r="E789" s="33"/>
      <c r="F789" s="33"/>
      <c r="G789" s="33"/>
      <c r="H789" s="33"/>
      <c r="I789" s="33"/>
      <c r="J789" s="33"/>
    </row>
    <row r="790" spans="1:10" ht="12.75">
      <c r="A790" s="33"/>
      <c r="B790" s="33"/>
      <c r="C790" s="33"/>
      <c r="D790" s="33"/>
      <c r="E790" s="33"/>
      <c r="F790" s="33"/>
      <c r="G790" s="33"/>
      <c r="H790" s="33"/>
      <c r="I790" s="33"/>
      <c r="J790" s="33"/>
    </row>
    <row r="791" spans="1:10" ht="12.75">
      <c r="A791" s="33"/>
      <c r="B791" s="33"/>
      <c r="C791" s="33"/>
      <c r="D791" s="33"/>
      <c r="E791" s="33"/>
      <c r="F791" s="33"/>
      <c r="G791" s="33"/>
      <c r="H791" s="33"/>
      <c r="I791" s="33"/>
      <c r="J791" s="33"/>
    </row>
    <row r="792" spans="1:10" ht="12.75">
      <c r="A792" s="33"/>
      <c r="B792" s="33"/>
      <c r="C792" s="33"/>
      <c r="D792" s="33"/>
      <c r="E792" s="33"/>
      <c r="F792" s="33"/>
      <c r="G792" s="33"/>
      <c r="H792" s="33"/>
      <c r="I792" s="33"/>
      <c r="J792" s="33"/>
    </row>
    <row r="793" spans="1:10" ht="12.75">
      <c r="A793" s="33"/>
      <c r="B793" s="33"/>
      <c r="C793" s="33"/>
      <c r="D793" s="33"/>
      <c r="E793" s="33"/>
      <c r="F793" s="33"/>
      <c r="G793" s="33"/>
      <c r="H793" s="33"/>
      <c r="I793" s="33"/>
      <c r="J793" s="33"/>
    </row>
    <row r="794" spans="1:10" ht="12.75">
      <c r="A794" s="33"/>
      <c r="B794" s="33"/>
      <c r="C794" s="33"/>
      <c r="D794" s="33"/>
      <c r="E794" s="33"/>
      <c r="F794" s="33"/>
      <c r="G794" s="33"/>
      <c r="H794" s="33"/>
      <c r="I794" s="33"/>
      <c r="J794" s="33"/>
    </row>
  </sheetData>
  <sheetProtection selectLockedCells="1" selectUnlockedCells="1"/>
  <mergeCells count="5">
    <mergeCell ref="A666:J666"/>
    <mergeCell ref="A1:J1"/>
    <mergeCell ref="A2:J2"/>
    <mergeCell ref="B3:J3"/>
    <mergeCell ref="A665:J665"/>
  </mergeCells>
  <printOptions/>
  <pageMargins left="0.7479166666666667" right="0.7479166666666667" top="0.8201388888888889" bottom="0.9840277777777777" header="0.5118055555555555" footer="0.5118055555555555"/>
  <pageSetup horizontalDpi="300" verticalDpi="300" orientation="landscape" paperSize="9" scale="8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Paiva de Almeida</dc:creator>
  <cp:keywords/>
  <dc:description/>
  <cp:lastModifiedBy>_Robson Melilo</cp:lastModifiedBy>
  <cp:lastPrinted>2011-02-15T20:35:30Z</cp:lastPrinted>
  <dcterms:created xsi:type="dcterms:W3CDTF">2011-02-09T19:45:05Z</dcterms:created>
  <dcterms:modified xsi:type="dcterms:W3CDTF">2011-02-18T19:09:39Z</dcterms:modified>
  <cp:category/>
  <cp:version/>
  <cp:contentType/>
  <cp:contentStatus/>
</cp:coreProperties>
</file>